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OUT21\prestação de contas OUT21\3 - Indicadores de Desempenho\3.2 - Indicadores de Desempenho - UPA\"/>
    </mc:Choice>
  </mc:AlternateContent>
  <xr:revisionPtr revIDLastSave="0" documentId="13_ncr:1_{6A3A37E9-C805-4EB5-8B12-3D09E501245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 UPAh" sheetId="7" r:id="rId1"/>
  </sheets>
  <externalReferences>
    <externalReference r:id="rId2"/>
  </externalReferences>
  <definedNames>
    <definedName name="_xlnm.Print_Titles" localSheetId="0">'Qualitativas 2o. Semestre UPAh'!$8:$9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6" i="7" l="1"/>
  <c r="U40" i="7"/>
  <c r="X40" i="7"/>
  <c r="U38" i="7"/>
  <c r="X38" i="7"/>
  <c r="U36" i="7"/>
  <c r="X36" i="7"/>
  <c r="U34" i="7"/>
  <c r="X34" i="7"/>
  <c r="U32" i="7"/>
  <c r="X32" i="7"/>
  <c r="U30" i="7"/>
  <c r="X30" i="7"/>
  <c r="U28" i="7"/>
  <c r="X28" i="7" s="1"/>
  <c r="U26" i="7"/>
  <c r="X26" i="7" s="1"/>
  <c r="U24" i="7"/>
  <c r="X24" i="7"/>
  <c r="U22" i="7"/>
  <c r="X22" i="7"/>
  <c r="U20" i="7"/>
  <c r="X20" i="7"/>
  <c r="U18" i="7"/>
  <c r="X18" i="7"/>
  <c r="U16" i="7"/>
  <c r="X16" i="7"/>
  <c r="U14" i="7"/>
  <c r="X14" i="7"/>
  <c r="U12" i="7"/>
  <c r="X12" i="7"/>
  <c r="U10" i="7"/>
  <c r="X10" i="7"/>
  <c r="P32" i="7"/>
  <c r="S22" i="7"/>
  <c r="S32" i="7"/>
  <c r="P40" i="7"/>
  <c r="S40" i="7"/>
  <c r="P38" i="7"/>
  <c r="S38" i="7"/>
  <c r="P36" i="7"/>
  <c r="S36" i="7"/>
  <c r="P34" i="7"/>
  <c r="S34" i="7"/>
  <c r="P30" i="7"/>
  <c r="S30" i="7"/>
  <c r="P28" i="7"/>
  <c r="S28" i="7"/>
  <c r="P26" i="7"/>
  <c r="S26" i="7"/>
  <c r="P24" i="7"/>
  <c r="S24" i="7"/>
  <c r="P22" i="7"/>
  <c r="P20" i="7"/>
  <c r="S20" i="7"/>
  <c r="P18" i="7"/>
  <c r="S18" i="7"/>
  <c r="P16" i="7"/>
  <c r="S16" i="7"/>
  <c r="P14" i="7"/>
  <c r="S14" i="7"/>
  <c r="P12" i="7"/>
  <c r="S12" i="7"/>
  <c r="P10" i="7"/>
  <c r="S10" i="7"/>
  <c r="K16" i="7"/>
  <c r="N16" i="7"/>
  <c r="K40" i="7"/>
  <c r="N40" i="7"/>
  <c r="K38" i="7"/>
  <c r="N38" i="7"/>
  <c r="K36" i="7"/>
  <c r="N36" i="7"/>
  <c r="K34" i="7"/>
  <c r="N34" i="7"/>
  <c r="K32" i="7"/>
  <c r="N32" i="7"/>
  <c r="K30" i="7"/>
  <c r="N30" i="7"/>
  <c r="K28" i="7"/>
  <c r="N28" i="7"/>
  <c r="K26" i="7"/>
  <c r="N26" i="7"/>
  <c r="K24" i="7"/>
  <c r="N24" i="7"/>
  <c r="K22" i="7"/>
  <c r="N22" i="7"/>
  <c r="K20" i="7"/>
  <c r="N20" i="7"/>
  <c r="K18" i="7"/>
  <c r="N18" i="7"/>
  <c r="K14" i="7"/>
  <c r="N14" i="7"/>
  <c r="K12" i="7"/>
  <c r="N12" i="7"/>
  <c r="K10" i="7"/>
  <c r="N10" i="7"/>
  <c r="S42" i="7"/>
  <c r="S43" i="7"/>
  <c r="N42" i="7"/>
  <c r="N43" i="7"/>
  <c r="F40" i="7"/>
  <c r="I40" i="7"/>
  <c r="F38" i="7"/>
  <c r="I38" i="7"/>
  <c r="F36" i="7"/>
  <c r="I36" i="7"/>
  <c r="F34" i="7"/>
  <c r="I34" i="7"/>
  <c r="F32" i="7"/>
  <c r="I32" i="7"/>
  <c r="F30" i="7"/>
  <c r="I30" i="7"/>
  <c r="F28" i="7"/>
  <c r="I28" i="7"/>
  <c r="F26" i="7"/>
  <c r="I26" i="7"/>
  <c r="F24" i="7"/>
  <c r="I24" i="7"/>
  <c r="F22" i="7"/>
  <c r="I22" i="7"/>
  <c r="F20" i="7"/>
  <c r="I20" i="7"/>
  <c r="F18" i="7"/>
  <c r="I18" i="7"/>
  <c r="F16" i="7"/>
  <c r="I16" i="7"/>
  <c r="F14" i="7"/>
  <c r="I14" i="7"/>
  <c r="F12" i="7"/>
  <c r="I12" i="7"/>
  <c r="F10" i="7"/>
  <c r="I10" i="7"/>
  <c r="AE40" i="7"/>
  <c r="AH40" i="7"/>
  <c r="Z40" i="7"/>
  <c r="AC40" i="7"/>
  <c r="AE38" i="7"/>
  <c r="AH38" i="7"/>
  <c r="Z38" i="7"/>
  <c r="AC38" i="7"/>
  <c r="AE36" i="7"/>
  <c r="AH36" i="7"/>
  <c r="Z36" i="7"/>
  <c r="AC36" i="7"/>
  <c r="AE34" i="7"/>
  <c r="AH34" i="7"/>
  <c r="Z34" i="7"/>
  <c r="AC34" i="7"/>
  <c r="AE32" i="7"/>
  <c r="AH32" i="7"/>
  <c r="Z32" i="7"/>
  <c r="AC32" i="7"/>
  <c r="AE30" i="7"/>
  <c r="AH30" i="7"/>
  <c r="Z30" i="7"/>
  <c r="AC30" i="7"/>
  <c r="AE28" i="7"/>
  <c r="AH28" i="7"/>
  <c r="Z28" i="7"/>
  <c r="AC28" i="7"/>
  <c r="AH26" i="7"/>
  <c r="AE26" i="7"/>
  <c r="Z26" i="7"/>
  <c r="AC26" i="7"/>
  <c r="AE24" i="7"/>
  <c r="AH24" i="7"/>
  <c r="Z24" i="7"/>
  <c r="AC24" i="7"/>
  <c r="AH22" i="7"/>
  <c r="AE22" i="7"/>
  <c r="Z22" i="7"/>
  <c r="AC22" i="7"/>
  <c r="AE20" i="7"/>
  <c r="AH20" i="7"/>
  <c r="Z20" i="7"/>
  <c r="AC20" i="7"/>
  <c r="AH18" i="7"/>
  <c r="AE18" i="7"/>
  <c r="Z18" i="7"/>
  <c r="AC18" i="7"/>
  <c r="AE16" i="7"/>
  <c r="AH16" i="7"/>
  <c r="Z16" i="7"/>
  <c r="AC16" i="7"/>
  <c r="AE14" i="7"/>
  <c r="AH14" i="7"/>
  <c r="Z14" i="7"/>
  <c r="AC14" i="7"/>
  <c r="AE12" i="7"/>
  <c r="AH12" i="7"/>
  <c r="AC12" i="7"/>
  <c r="Z12" i="7"/>
  <c r="AE10" i="7"/>
  <c r="AH10" i="7"/>
  <c r="AH42" i="7"/>
  <c r="AH43" i="7"/>
  <c r="Z10" i="7"/>
  <c r="AC10" i="7"/>
  <c r="AC42" i="7"/>
  <c r="AC43" i="7"/>
  <c r="I42" i="7"/>
  <c r="I43" i="7"/>
  <c r="X42" i="7" l="1"/>
  <c r="X43" i="7" s="1"/>
</calcChain>
</file>

<file path=xl/sharedStrings.xml><?xml version="1.0" encoding="utf-8"?>
<sst xmlns="http://schemas.openxmlformats.org/spreadsheetml/2006/main" count="268" uniqueCount="101">
  <si>
    <t>Atividades</t>
  </si>
  <si>
    <t>Qtde</t>
  </si>
  <si>
    <t>Meta Mínima</t>
  </si>
  <si>
    <t>Pontos</t>
  </si>
  <si>
    <t xml:space="preserve">Total   </t>
  </si>
  <si>
    <t xml:space="preserve">Conceito   </t>
  </si>
  <si>
    <t>PREV</t>
  </si>
  <si>
    <t>x100</t>
  </si>
  <si>
    <t xml:space="preserve">ORGANIZAÇÃO SOCIAL DE SAÚDE
</t>
  </si>
  <si>
    <t>REAL</t>
  </si>
  <si>
    <t>COMPLEXO ESTADUAL DE SAÚDE - UPA 24h</t>
  </si>
  <si>
    <t>&gt;= 90%</t>
  </si>
  <si>
    <t>30 min</t>
  </si>
  <si>
    <t>120 min</t>
  </si>
  <si>
    <t>Trombólises realizadas no tratamento do IAM com Supra de ST</t>
  </si>
  <si>
    <t>Resolubilidade da Ouvidoria</t>
  </si>
  <si>
    <t>Taxa de evasão de pacientes</t>
  </si>
  <si>
    <t>&lt;=5%</t>
  </si>
  <si>
    <t>ANO VIGENTE 2021</t>
  </si>
  <si>
    <t>&lt; OU = 3%</t>
  </si>
  <si>
    <t>&gt; = 90%</t>
  </si>
  <si>
    <t>Soma de tempo (min) entre Classificação de Risco até o Inicío do Atendimento médico de pacientes ADULTO com risco AMARELO</t>
  </si>
  <si>
    <t>Soma de atendimentos médicos de pacientes ADULTO com risco AMARELO</t>
  </si>
  <si>
    <t>&lt;= 30 min</t>
  </si>
  <si>
    <t>Tempo de espera na Urgência e Emergência de ADULTO com classificação AMARELA</t>
  </si>
  <si>
    <t>Tempo de espera na Urgência e Emergência de ADULTO com classificação VERDE</t>
  </si>
  <si>
    <t>Soma de tempo (min) entre Classificação de Risco até o Inicío do Atendimento médico de pacientes ADULTO com risco VERDE</t>
  </si>
  <si>
    <t>Soma de atendimentos médicos de pacientes ADULTO com risco VERDE</t>
  </si>
  <si>
    <t xml:space="preserve">&lt;= 120 min </t>
  </si>
  <si>
    <t>Tempo de Classificação de Risco</t>
  </si>
  <si>
    <t>Soma do tempo em minutos entre o início do acolhimento até o término da classificação de risco</t>
  </si>
  <si>
    <t>Soma de pacientes classificados</t>
  </si>
  <si>
    <t>&lt;= 15 min</t>
  </si>
  <si>
    <t>15 min</t>
  </si>
  <si>
    <t>Soma de pacientes acolhidos - Soma de pacientes atendidos</t>
  </si>
  <si>
    <t>Soma de pacientes acolhidos</t>
  </si>
  <si>
    <t>D1</t>
  </si>
  <si>
    <t>D2</t>
  </si>
  <si>
    <t>D6</t>
  </si>
  <si>
    <t>D7</t>
  </si>
  <si>
    <t xml:space="preserve">Solicitação de Regulação de paciente da sala amarela adulto </t>
  </si>
  <si>
    <t>Soma de pacientes da sala amarela adulto com solicitação de transferência registrada no PEP antes de 24 horas de internação</t>
  </si>
  <si>
    <t>Soma de pacientes da sala amarela adulto transferidos antes de 24 horas somado a pacientes com tempo de internação superior a 24 horas</t>
  </si>
  <si>
    <t>&lt; = 90%</t>
  </si>
  <si>
    <t>90%</t>
  </si>
  <si>
    <t>D8</t>
  </si>
  <si>
    <t>Solicitação de Regulação de paciente da sala vermelha</t>
  </si>
  <si>
    <t>Soma de pacientes da sala vermelha com solicitação de transferência registrada no PEP antes de 6 horas de internação</t>
  </si>
  <si>
    <t>Soma de pacientes da sala vermelha transferidos antes de 6 horas somado a pacientes com tempo de internação superior a 6 horas</t>
  </si>
  <si>
    <t>D9</t>
  </si>
  <si>
    <t>Taxa de mortalidade Institucional maior ou igual a 24h</t>
  </si>
  <si>
    <t>Soma de óbitos de internação ≥ 24h em sala amarela e vermelha</t>
  </si>
  <si>
    <t>Soma de saídas de sala amarela e vermelha no período</t>
  </si>
  <si>
    <t>Taxa de mortalidade menor que 24h</t>
  </si>
  <si>
    <t>D10</t>
  </si>
  <si>
    <t>Soma de óbitos de internação &lt; 24h em sala amarela e vermelha</t>
  </si>
  <si>
    <t>&lt; OU = 8%</t>
  </si>
  <si>
    <t>D11</t>
  </si>
  <si>
    <t>Soma de pacientes IAM com Supra de ST trombolisados</t>
  </si>
  <si>
    <t>Soma de pacientes IAM com Supra de ST elegíveis</t>
  </si>
  <si>
    <t>&gt;= 100%</t>
  </si>
  <si>
    <t>D12</t>
  </si>
  <si>
    <t>Início oportuno de antibioticoterapia na sepse</t>
  </si>
  <si>
    <t>Soma do tempo em minutos entre o início do seguimento do protocolo de sepse pela equipe médica até o início da administração de antibiótico</t>
  </si>
  <si>
    <t xml:space="preserve">Soma de pacientes com seguimento de protocolo de sepse pela equipe médica </t>
  </si>
  <si>
    <t>D13</t>
  </si>
  <si>
    <t>Soma do tempo em minutos entre a definição de suspeita de AVE Hiperagudo e a solicitação de TC no PEP</t>
  </si>
  <si>
    <t>Soma de pacientes com suspeita de AVE Hiperagudo</t>
  </si>
  <si>
    <t>60 min</t>
  </si>
  <si>
    <t>Tomografias solicitadas em pacientes com suspeita de AVE</t>
  </si>
  <si>
    <t>D14</t>
  </si>
  <si>
    <t>Registro de notificações de Violência Interpessoal/Autoprovocada</t>
  </si>
  <si>
    <t>Soma de pacientes com protocolo de Violências aberto com campos obrigatórios registrados</t>
  </si>
  <si>
    <t>Soma de pacientes com protocolo de Violências aberto</t>
  </si>
  <si>
    <t>G1</t>
  </si>
  <si>
    <t>Registro de profissional médico</t>
  </si>
  <si>
    <t>Soma do número de turnos de 6 horas com registro de médico no PEP igual ou maior que a quantidade de médico contratada</t>
  </si>
  <si>
    <t>Soma do número de turnos de 6 horas no período</t>
  </si>
  <si>
    <t>G2</t>
  </si>
  <si>
    <t>Encerramento de BAM</t>
  </si>
  <si>
    <t>Soma do número de BAM com motivo de encerramento</t>
  </si>
  <si>
    <t>Soma do número de BAM aberto</t>
  </si>
  <si>
    <t>&gt; = 95%</t>
  </si>
  <si>
    <t>G4</t>
  </si>
  <si>
    <t>Plano de Educação Permanente</t>
  </si>
  <si>
    <t>Soma do Número de atividades realizadas</t>
  </si>
  <si>
    <t xml:space="preserve">soma do número atividades programadas no mês </t>
  </si>
  <si>
    <t>&gt; = 80%</t>
  </si>
  <si>
    <t>G5</t>
  </si>
  <si>
    <t>Soma de manifestações resolvidas</t>
  </si>
  <si>
    <t>Soma de reclamações, solicitações e denúncias recebidas</t>
  </si>
  <si>
    <t>&lt;= 60 min</t>
  </si>
  <si>
    <t>JUL/21</t>
  </si>
  <si>
    <t>AGO/21</t>
  </si>
  <si>
    <t>OUT/21</t>
  </si>
  <si>
    <t>NOV/21</t>
  </si>
  <si>
    <t>DEZ/21</t>
  </si>
  <si>
    <t>D5</t>
  </si>
  <si>
    <t>IPCEP - Instituto de Psicologia Clínica Educacional e Profissional</t>
  </si>
  <si>
    <t>CONTRATO GESTÃO 004/2021  - EDITAL DE SELEÇÃO Nº 04/2021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</si>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</sst>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1" fillId="0" borderId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05">
    <xf numFmtId="0" fontId="0" fillId="0" borderId="0" xfId="0"/>
    <xf numFmtId="0" fontId="11" fillId="0" borderId="0" xfId="6" applyFont="1" applyAlignment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center" vertical="center" wrapText="1"/>
    </xf>
    <xf numFmtId="0" fontId="12" fillId="0" borderId="0" xfId="3" applyNumberFormat="1" applyFont="1" applyAlignment="1" applyProtection="1">
      <alignment horizontal="center" vertical="center"/>
    </xf>
    <xf numFmtId="0" fontId="12" fillId="0" borderId="0" xfId="3" applyFont="1" applyFill="1" applyAlignment="1" applyProtection="1">
      <alignment vertical="center"/>
    </xf>
    <xf numFmtId="0" fontId="12" fillId="0" borderId="0" xfId="3" applyNumberFormat="1" applyFont="1" applyAlignment="1" applyProtection="1">
      <alignment horizontal="center" vertical="center" wrapText="1"/>
    </xf>
    <xf numFmtId="0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3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</xf>
    <xf numFmtId="0" fontId="12" fillId="2" borderId="1" xfId="3" applyFont="1" applyFill="1" applyBorder="1" applyAlignment="1" applyProtection="1">
      <alignment vertical="center"/>
    </xf>
    <xf numFmtId="0" fontId="2" fillId="2" borderId="1" xfId="1" applyNumberFormat="1" applyFont="1" applyFill="1" applyBorder="1" applyAlignment="1" applyProtection="1">
      <alignment horizontal="right" vertical="center"/>
    </xf>
    <xf numFmtId="1" fontId="2" fillId="2" borderId="1" xfId="1" applyNumberFormat="1" applyFont="1" applyFill="1" applyBorder="1" applyAlignment="1" applyProtection="1">
      <alignment horizontal="center" vertical="center"/>
    </xf>
    <xf numFmtId="41" fontId="10" fillId="0" borderId="0" xfId="2" applyNumberFormat="1" applyFont="1" applyBorder="1" applyAlignment="1">
      <alignment horizontal="center" vertical="center" wrapText="1"/>
    </xf>
    <xf numFmtId="41" fontId="10" fillId="0" borderId="0" xfId="2" applyNumberFormat="1" applyFont="1" applyBorder="1" applyAlignment="1">
      <alignment horizontal="center" wrapText="1"/>
    </xf>
    <xf numFmtId="41" fontId="6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2" xfId="1" applyFont="1" applyFill="1" applyBorder="1" applyAlignment="1" applyProtection="1">
      <alignment vertical="center"/>
    </xf>
    <xf numFmtId="0" fontId="9" fillId="2" borderId="1" xfId="1" applyFont="1" applyFill="1" applyBorder="1" applyAlignment="1" applyProtection="1">
      <alignment vertical="center"/>
    </xf>
    <xf numFmtId="1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8" fillId="0" borderId="0" xfId="2" applyNumberFormat="1" applyFont="1" applyBorder="1" applyAlignment="1">
      <alignment vertical="center" wrapText="1"/>
    </xf>
    <xf numFmtId="41" fontId="16" fillId="0" borderId="0" xfId="2" applyNumberFormat="1" applyFont="1" applyBorder="1" applyAlignment="1">
      <alignment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3" applyFont="1" applyFill="1" applyBorder="1" applyAlignment="1" applyProtection="1">
      <alignment horizontal="center" vertical="center" wrapTex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2" borderId="1" xfId="3" applyFont="1" applyFill="1" applyBorder="1" applyAlignment="1" applyProtection="1">
      <alignment horizontal="center" vertical="center" wrapText="1"/>
    </xf>
    <xf numFmtId="0" fontId="9" fillId="2" borderId="3" xfId="1" applyFont="1" applyFill="1" applyBorder="1" applyAlignment="1" applyProtection="1">
      <alignment horizontal="right" vertical="center"/>
    </xf>
    <xf numFmtId="0" fontId="9" fillId="2" borderId="7" xfId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 applyProtection="1">
      <alignment horizontal="right" vertical="center"/>
    </xf>
    <xf numFmtId="9" fontId="3" fillId="5" borderId="8" xfId="8" applyNumberFormat="1" applyFont="1" applyFill="1" applyBorder="1" applyAlignment="1" applyProtection="1">
      <alignment horizontal="center" vertical="center" wrapText="1"/>
    </xf>
    <xf numFmtId="9" fontId="3" fillId="5" borderId="4" xfId="8" applyNumberFormat="1" applyFont="1" applyFill="1" applyBorder="1" applyAlignment="1" applyProtection="1">
      <alignment horizontal="center" vertical="center" wrapText="1"/>
    </xf>
    <xf numFmtId="0" fontId="9" fillId="2" borderId="1" xfId="1" applyFont="1" applyFill="1" applyBorder="1" applyAlignment="1" applyProtection="1">
      <alignment horizontal="right" vertical="center"/>
    </xf>
    <xf numFmtId="0" fontId="13" fillId="5" borderId="8" xfId="3" applyFont="1" applyFill="1" applyBorder="1" applyAlignment="1" applyProtection="1">
      <alignment horizontal="center" vertical="center"/>
    </xf>
    <xf numFmtId="0" fontId="13" fillId="5" borderId="4" xfId="3" applyFont="1" applyFill="1" applyBorder="1" applyAlignment="1" applyProtection="1">
      <alignment horizontal="center" vertical="center"/>
    </xf>
    <xf numFmtId="0" fontId="13" fillId="5" borderId="8" xfId="3" applyFont="1" applyFill="1" applyBorder="1" applyAlignment="1" applyProtection="1">
      <alignment horizontal="left" vertical="center" wrapText="1" shrinkToFit="1"/>
    </xf>
    <xf numFmtId="0" fontId="13" fillId="5" borderId="4" xfId="3" applyFont="1" applyFill="1" applyBorder="1" applyAlignment="1" applyProtection="1">
      <alignment horizontal="left" vertical="center" wrapText="1" shrinkToFit="1"/>
    </xf>
    <xf numFmtId="0" fontId="13" fillId="5" borderId="1" xfId="3" applyFont="1" applyFill="1" applyBorder="1" applyAlignment="1" applyProtection="1">
      <alignment horizontal="center" vertical="center" wrapText="1"/>
    </xf>
    <xf numFmtId="0" fontId="13" fillId="3" borderId="8" xfId="3" applyFont="1" applyFill="1" applyBorder="1" applyAlignment="1" applyProtection="1">
      <alignment horizontal="center" vertical="center"/>
    </xf>
    <xf numFmtId="0" fontId="13" fillId="3" borderId="4" xfId="3" applyFont="1" applyFill="1" applyBorder="1" applyAlignment="1" applyProtection="1">
      <alignment horizontal="center" vertical="center"/>
    </xf>
    <xf numFmtId="0" fontId="13" fillId="3" borderId="8" xfId="3" applyFont="1" applyFill="1" applyBorder="1" applyAlignment="1" applyProtection="1">
      <alignment horizontal="left" vertical="center" wrapText="1" shrinkToFit="1"/>
    </xf>
    <xf numFmtId="0" fontId="13" fillId="3" borderId="4" xfId="3" applyFont="1" applyFill="1" applyBorder="1" applyAlignment="1" applyProtection="1">
      <alignment horizontal="left" vertical="center" wrapText="1" shrinkToFit="1"/>
    </xf>
    <xf numFmtId="0" fontId="13" fillId="3" borderId="1" xfId="3" applyFont="1" applyFill="1" applyBorder="1" applyAlignment="1" applyProtection="1">
      <alignment horizontal="center" vertical="center" wrapText="1"/>
    </xf>
    <xf numFmtId="3" fontId="5" fillId="5" borderId="1" xfId="1" applyNumberFormat="1" applyFont="1" applyFill="1" applyBorder="1" applyAlignment="1" applyProtection="1">
      <alignment horizontal="center" vertical="center"/>
    </xf>
    <xf numFmtId="1" fontId="4" fillId="7" borderId="1" xfId="7" applyNumberFormat="1" applyFont="1" applyFill="1" applyBorder="1" applyAlignment="1" applyProtection="1">
      <alignment horizontal="center" vertical="center"/>
    </xf>
    <xf numFmtId="2" fontId="4" fillId="7" borderId="1" xfId="7" applyNumberFormat="1" applyFont="1" applyFill="1" applyBorder="1" applyAlignment="1" applyProtection="1">
      <alignment horizontal="center" vertical="center"/>
    </xf>
    <xf numFmtId="49" fontId="4" fillId="3" borderId="8" xfId="8" quotePrefix="1" applyNumberFormat="1" applyFont="1" applyFill="1" applyBorder="1" applyAlignment="1" applyProtection="1">
      <alignment horizontal="center" vertical="center" wrapText="1"/>
    </xf>
    <xf numFmtId="49" fontId="4" fillId="3" borderId="4" xfId="8" quotePrefix="1" applyNumberFormat="1" applyFont="1" applyFill="1" applyBorder="1" applyAlignment="1" applyProtection="1">
      <alignment horizontal="center" vertical="center" wrapText="1"/>
    </xf>
    <xf numFmtId="3" fontId="5" fillId="3" borderId="1" xfId="1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/>
    </xf>
    <xf numFmtId="0" fontId="13" fillId="0" borderId="4" xfId="3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left" vertical="center" wrapText="1" shrinkToFit="1"/>
    </xf>
    <xf numFmtId="0" fontId="13" fillId="0" borderId="4" xfId="3" applyFont="1" applyFill="1" applyBorder="1" applyAlignment="1" applyProtection="1">
      <alignment horizontal="left" vertical="center" wrapText="1" shrinkToFit="1"/>
    </xf>
    <xf numFmtId="0" fontId="13" fillId="2" borderId="8" xfId="3" applyFont="1" applyFill="1" applyBorder="1" applyAlignment="1" applyProtection="1">
      <alignment horizontal="center" vertical="center"/>
    </xf>
    <xf numFmtId="0" fontId="13" fillId="2" borderId="4" xfId="3" applyFont="1" applyFill="1" applyBorder="1" applyAlignment="1" applyProtection="1">
      <alignment horizontal="center" vertical="center"/>
    </xf>
    <xf numFmtId="0" fontId="13" fillId="2" borderId="8" xfId="3" applyFont="1" applyFill="1" applyBorder="1" applyAlignment="1" applyProtection="1">
      <alignment horizontal="left" vertical="center" wrapText="1" shrinkToFit="1"/>
    </xf>
    <xf numFmtId="0" fontId="13" fillId="2" borderId="4" xfId="3" applyFont="1" applyFill="1" applyBorder="1" applyAlignment="1" applyProtection="1">
      <alignment horizontal="left" vertical="center" wrapText="1" shrinkToFit="1"/>
    </xf>
    <xf numFmtId="0" fontId="13" fillId="2" borderId="1" xfId="3" applyFont="1" applyFill="1" applyBorder="1" applyAlignment="1" applyProtection="1">
      <alignment horizontal="center"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166" fontId="4" fillId="7" borderId="1" xfId="7" applyNumberFormat="1" applyFont="1" applyFill="1" applyBorder="1" applyAlignment="1" applyProtection="1">
      <alignment horizontal="center" vertical="center"/>
    </xf>
    <xf numFmtId="49" fontId="4" fillId="0" borderId="8" xfId="8" quotePrefix="1" applyNumberFormat="1" applyFont="1" applyFill="1" applyBorder="1" applyAlignment="1" applyProtection="1">
      <alignment horizontal="center" vertical="center" wrapText="1"/>
    </xf>
    <xf numFmtId="49" fontId="4" fillId="0" borderId="4" xfId="8" quotePrefix="1" applyNumberFormat="1" applyFont="1" applyFill="1" applyBorder="1" applyAlignment="1" applyProtection="1">
      <alignment horizontal="center" vertical="center" wrapText="1"/>
    </xf>
    <xf numFmtId="9" fontId="3" fillId="3" borderId="8" xfId="8" quotePrefix="1" applyNumberFormat="1" applyFont="1" applyFill="1" applyBorder="1" applyAlignment="1" applyProtection="1">
      <alignment horizontal="center" vertical="center" wrapText="1"/>
    </xf>
    <xf numFmtId="9" fontId="3" fillId="3" borderId="4" xfId="8" quotePrefix="1" applyNumberFormat="1" applyFont="1" applyFill="1" applyBorder="1" applyAlignment="1" applyProtection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15" fillId="6" borderId="0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6" fillId="8" borderId="3" xfId="6" applyFont="1" applyFill="1" applyBorder="1" applyAlignment="1" applyProtection="1">
      <alignment horizontal="center" vertical="center" wrapText="1"/>
    </xf>
    <xf numFmtId="0" fontId="16" fillId="8" borderId="7" xfId="6" applyFont="1" applyFill="1" applyBorder="1" applyAlignment="1" applyProtection="1">
      <alignment horizontal="center" vertical="center" wrapText="1"/>
    </xf>
    <xf numFmtId="0" fontId="16" fillId="8" borderId="2" xfId="6" applyFont="1" applyFill="1" applyBorder="1" applyAlignment="1" applyProtection="1">
      <alignment horizontal="center" vertical="center" wrapText="1"/>
    </xf>
    <xf numFmtId="49" fontId="2" fillId="2" borderId="3" xfId="1" applyNumberFormat="1" applyFont="1" applyFill="1" applyBorder="1" applyAlignment="1" applyProtection="1">
      <alignment horizontal="center" vertical="center"/>
    </xf>
    <xf numFmtId="49" fontId="2" fillId="2" borderId="7" xfId="1" applyNumberFormat="1" applyFont="1" applyFill="1" applyBorder="1" applyAlignment="1" applyProtection="1">
      <alignment horizontal="center" vertical="center"/>
    </xf>
    <xf numFmtId="49" fontId="2" fillId="2" borderId="2" xfId="1" applyNumberFormat="1" applyFont="1" applyFill="1" applyBorder="1" applyAlignment="1" applyProtection="1">
      <alignment horizontal="center" vertical="center"/>
    </xf>
    <xf numFmtId="49" fontId="2" fillId="2" borderId="1" xfId="1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2" fontId="4" fillId="7" borderId="1" xfId="12" applyNumberFormat="1" applyFont="1" applyFill="1" applyBorder="1" applyAlignment="1" applyProtection="1">
      <alignment horizontal="center" vertical="center"/>
    </xf>
    <xf numFmtId="0" fontId="2" fillId="2" borderId="9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5" xfId="1" applyFont="1" applyFill="1" applyBorder="1" applyAlignment="1" applyProtection="1">
      <alignment horizontal="center" vertical="center"/>
    </xf>
    <xf numFmtId="10" fontId="4" fillId="7" borderId="1" xfId="7" applyNumberFormat="1" applyFont="1" applyFill="1" applyBorder="1" applyAlignment="1" applyProtection="1">
      <alignment horizontal="center" vertical="center"/>
    </xf>
    <xf numFmtId="9" fontId="4" fillId="7" borderId="1" xfId="7" applyNumberFormat="1" applyFont="1" applyFill="1" applyBorder="1" applyAlignment="1" applyProtection="1">
      <alignment horizontal="center" vertical="center"/>
    </xf>
    <xf numFmtId="9" fontId="9" fillId="5" borderId="8" xfId="8" applyNumberFormat="1" applyFont="1" applyFill="1" applyBorder="1" applyAlignment="1" applyProtection="1">
      <alignment horizontal="center" vertical="center" wrapText="1"/>
    </xf>
    <xf numFmtId="9" fontId="9" fillId="5" borderId="4" xfId="8" applyNumberFormat="1" applyFont="1" applyFill="1" applyBorder="1" applyAlignment="1" applyProtection="1">
      <alignment horizontal="center" vertical="center" wrapText="1"/>
    </xf>
    <xf numFmtId="9" fontId="2" fillId="3" borderId="8" xfId="7" quotePrefix="1" applyNumberFormat="1" applyFont="1" applyFill="1" applyBorder="1" applyAlignment="1" applyProtection="1">
      <alignment horizontal="center" vertical="center" wrapText="1"/>
    </xf>
    <xf numFmtId="9" fontId="2" fillId="3" borderId="4" xfId="7" quotePrefix="1" applyNumberFormat="1" applyFont="1" applyFill="1" applyBorder="1" applyAlignment="1" applyProtection="1">
      <alignment horizontal="center" vertical="center" wrapText="1"/>
    </xf>
    <xf numFmtId="9" fontId="2" fillId="0" borderId="8" xfId="7" quotePrefix="1" applyNumberFormat="1" applyFont="1" applyFill="1" applyBorder="1" applyAlignment="1" applyProtection="1">
      <alignment horizontal="center" vertical="center" wrapText="1"/>
    </xf>
    <xf numFmtId="9" fontId="2" fillId="0" borderId="4" xfId="7" quotePrefix="1" applyNumberFormat="1" applyFont="1" applyFill="1" applyBorder="1" applyAlignment="1" applyProtection="1">
      <alignment horizontal="center" vertical="center" wrapText="1"/>
    </xf>
    <xf numFmtId="168" fontId="9" fillId="0" borderId="8" xfId="7" quotePrefix="1" applyNumberFormat="1" applyFont="1" applyFill="1" applyBorder="1" applyAlignment="1" applyProtection="1">
      <alignment horizontal="center" vertical="center" wrapText="1"/>
    </xf>
    <xf numFmtId="168" fontId="9" fillId="0" borderId="4" xfId="7" quotePrefix="1" applyNumberFormat="1" applyFont="1" applyFill="1" applyBorder="1" applyAlignment="1" applyProtection="1">
      <alignment horizontal="center" vertical="center" wrapText="1"/>
    </xf>
    <xf numFmtId="166" fontId="2" fillId="3" borderId="8" xfId="7" quotePrefix="1" applyNumberFormat="1" applyFont="1" applyFill="1" applyBorder="1" applyAlignment="1" applyProtection="1">
      <alignment horizontal="center" vertical="center" wrapText="1"/>
    </xf>
    <xf numFmtId="166" fontId="2" fillId="3" borderId="4" xfId="7" quotePrefix="1" applyNumberFormat="1" applyFont="1" applyFill="1" applyBorder="1" applyAlignment="1" applyProtection="1">
      <alignment horizontal="center" vertical="center" wrapText="1"/>
    </xf>
    <xf numFmtId="1" fontId="4" fillId="7" borderId="1" xfId="12" applyNumberFormat="1" applyFont="1" applyFill="1" applyBorder="1" applyAlignment="1" applyProtection="1">
      <alignment horizontal="center" vertical="center"/>
    </xf>
    <xf numFmtId="1" fontId="2" fillId="3" borderId="8" xfId="7" quotePrefix="1" applyNumberFormat="1" applyFont="1" applyFill="1" applyBorder="1" applyAlignment="1" applyProtection="1">
      <alignment horizontal="center" vertical="center" wrapText="1"/>
    </xf>
    <xf numFmtId="1" fontId="2" fillId="3" borderId="4" xfId="7" quotePrefix="1" applyNumberFormat="1" applyFont="1" applyFill="1" applyBorder="1" applyAlignment="1" applyProtection="1">
      <alignment horizontal="center" vertical="center" wrapText="1"/>
    </xf>
    <xf numFmtId="0" fontId="2" fillId="5" borderId="8" xfId="7" applyNumberFormat="1" applyFont="1" applyFill="1" applyBorder="1" applyAlignment="1" applyProtection="1">
      <alignment horizontal="center" vertical="center" wrapText="1"/>
    </xf>
    <xf numFmtId="0" fontId="2" fillId="5" borderId="4" xfId="7" applyNumberFormat="1" applyFont="1" applyFill="1" applyBorder="1" applyAlignment="1" applyProtection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80625</xdr:colOff>
      <xdr:row>0</xdr:row>
      <xdr:rowOff>126774</xdr:rowOff>
    </xdr:from>
    <xdr:to>
      <xdr:col>2</xdr:col>
      <xdr:colOff>285750</xdr:colOff>
      <xdr:row>3</xdr:row>
      <xdr:rowOff>257176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625" y="126774"/>
          <a:ext cx="2348250" cy="72095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L43"/>
  <sheetViews>
    <sheetView tabSelected="1" topLeftCell="B1" zoomScale="80" zoomScaleNormal="80" workbookViewId="0">
      <selection activeCell="V28" sqref="V28:V29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7" style="2" bestFit="1" customWidth="1"/>
    <col min="5" max="5" width="8.85546875" style="2" customWidth="1"/>
    <col min="6" max="6" width="12.28515625" style="2" customWidth="1"/>
    <col min="7" max="7" width="8.85546875" style="3" customWidth="1"/>
    <col min="8" max="8" width="8.85546875" style="6" customWidth="1"/>
    <col min="9" max="9" width="8.85546875" style="2" customWidth="1"/>
    <col min="10" max="10" width="8.85546875" style="4" customWidth="1"/>
    <col min="11" max="11" width="8.85546875" style="2" customWidth="1"/>
    <col min="12" max="12" width="8.85546875" style="3" customWidth="1"/>
    <col min="13" max="13" width="8.85546875" style="6" customWidth="1"/>
    <col min="14" max="14" width="8.85546875" style="2" customWidth="1"/>
    <col min="15" max="15" width="8.85546875" style="4" customWidth="1"/>
    <col min="16" max="18" width="8.85546875" style="2" customWidth="1"/>
    <col min="19" max="19" width="8.85546875" style="6" customWidth="1"/>
    <col min="20" max="20" width="8.85546875" style="4" customWidth="1"/>
    <col min="21" max="21" width="8.85546875" style="2" customWidth="1"/>
    <col min="22" max="22" width="8.85546875" style="3" customWidth="1"/>
    <col min="23" max="23" width="8.85546875" style="6" customWidth="1"/>
    <col min="24" max="24" width="8.85546875" style="2" customWidth="1"/>
    <col min="25" max="25" width="8.85546875" style="4" customWidth="1"/>
    <col min="26" max="26" width="8.85546875" style="2" customWidth="1"/>
    <col min="27" max="27" width="8.85546875" style="3" customWidth="1"/>
    <col min="28" max="28" width="8.85546875" style="6" customWidth="1"/>
    <col min="29" max="29" width="8.85546875" style="2" customWidth="1"/>
    <col min="30" max="30" width="8.85546875" style="4" customWidth="1"/>
    <col min="31" max="31" width="8.85546875" style="2" customWidth="1"/>
    <col min="32" max="32" width="8.85546875" style="3" customWidth="1"/>
    <col min="33" max="33" width="8.85546875" style="6" customWidth="1"/>
    <col min="34" max="34" width="8.85546875" style="2" customWidth="1"/>
    <col min="35" max="35" width="3.28515625" customWidth="1"/>
    <col min="36" max="16384" width="10.28515625" style="2"/>
  </cols>
  <sheetData>
    <row r="1" spans="1:35" s="17" customFormat="1" ht="15" customHeight="1" x14ac:dyDescent="0.25">
      <c r="AG1" s="18"/>
      <c r="AI1"/>
    </row>
    <row r="2" spans="1:35" s="17" customFormat="1" ht="15.75" customHeight="1" x14ac:dyDescent="0.25">
      <c r="A2" s="71" t="s">
        <v>98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25"/>
    </row>
    <row r="3" spans="1:35" s="17" customFormat="1" ht="15.75" customHeight="1" x14ac:dyDescent="0.25">
      <c r="A3" s="70" t="s">
        <v>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24"/>
    </row>
    <row r="4" spans="1:35" s="17" customFormat="1" ht="27.6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24" customHeight="1" x14ac:dyDescent="0.25">
      <c r="A5" s="72" t="s">
        <v>10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1:35" s="20" customFormat="1" ht="24" customHeight="1" x14ac:dyDescent="0.25">
      <c r="A6" s="73" t="s">
        <v>99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</row>
    <row r="7" spans="1:35" s="1" customFormat="1" ht="21.6" customHeight="1" x14ac:dyDescent="0.25">
      <c r="A7" s="74" t="s">
        <v>18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6"/>
    </row>
    <row r="8" spans="1:35" ht="15" customHeight="1" x14ac:dyDescent="0.25">
      <c r="A8" s="84" t="s">
        <v>0</v>
      </c>
      <c r="B8" s="85"/>
      <c r="C8" s="9"/>
      <c r="D8" s="9"/>
      <c r="E8" s="77" t="s">
        <v>92</v>
      </c>
      <c r="F8" s="78"/>
      <c r="G8" s="78"/>
      <c r="H8" s="78"/>
      <c r="I8" s="79"/>
      <c r="J8" s="77" t="s">
        <v>93</v>
      </c>
      <c r="K8" s="78"/>
      <c r="L8" s="78"/>
      <c r="M8" s="78"/>
      <c r="N8" s="79"/>
      <c r="O8" s="77" t="s">
        <v>100</v>
      </c>
      <c r="P8" s="78"/>
      <c r="Q8" s="78"/>
      <c r="R8" s="78"/>
      <c r="S8" s="78"/>
      <c r="T8" s="77" t="s">
        <v>94</v>
      </c>
      <c r="U8" s="78"/>
      <c r="V8" s="78"/>
      <c r="W8" s="78"/>
      <c r="X8" s="79"/>
      <c r="Y8" s="80" t="s">
        <v>95</v>
      </c>
      <c r="Z8" s="80"/>
      <c r="AA8" s="80"/>
      <c r="AB8" s="80"/>
      <c r="AC8" s="80"/>
      <c r="AD8" s="80" t="s">
        <v>96</v>
      </c>
      <c r="AE8" s="80"/>
      <c r="AF8" s="80"/>
      <c r="AG8" s="80"/>
      <c r="AH8" s="80"/>
    </row>
    <row r="9" spans="1:35" ht="24.75" customHeight="1" x14ac:dyDescent="0.25">
      <c r="A9" s="86"/>
      <c r="B9" s="87"/>
      <c r="C9" s="9"/>
      <c r="D9" s="9"/>
      <c r="E9" s="9" t="s">
        <v>1</v>
      </c>
      <c r="F9" s="10" t="s">
        <v>9</v>
      </c>
      <c r="G9" s="11" t="s">
        <v>2</v>
      </c>
      <c r="H9" s="12" t="s">
        <v>6</v>
      </c>
      <c r="I9" s="9" t="s">
        <v>3</v>
      </c>
      <c r="J9" s="13" t="s">
        <v>1</v>
      </c>
      <c r="K9" s="10" t="s">
        <v>9</v>
      </c>
      <c r="L9" s="11" t="s">
        <v>2</v>
      </c>
      <c r="M9" s="12" t="s">
        <v>6</v>
      </c>
      <c r="N9" s="9" t="s">
        <v>3</v>
      </c>
      <c r="O9" s="13" t="s">
        <v>1</v>
      </c>
      <c r="P9" s="10" t="s">
        <v>9</v>
      </c>
      <c r="Q9" s="11" t="s">
        <v>2</v>
      </c>
      <c r="R9" s="12" t="s">
        <v>6</v>
      </c>
      <c r="S9" s="9" t="s">
        <v>3</v>
      </c>
      <c r="T9" s="13" t="s">
        <v>1</v>
      </c>
      <c r="U9" s="10" t="s">
        <v>9</v>
      </c>
      <c r="V9" s="11" t="s">
        <v>2</v>
      </c>
      <c r="W9" s="12" t="s">
        <v>6</v>
      </c>
      <c r="X9" s="9" t="s">
        <v>3</v>
      </c>
      <c r="Y9" s="13" t="s">
        <v>1</v>
      </c>
      <c r="Z9" s="10" t="s">
        <v>9</v>
      </c>
      <c r="AA9" s="11" t="s">
        <v>2</v>
      </c>
      <c r="AB9" s="12" t="s">
        <v>6</v>
      </c>
      <c r="AC9" s="9" t="s">
        <v>3</v>
      </c>
      <c r="AD9" s="13" t="s">
        <v>1</v>
      </c>
      <c r="AE9" s="10" t="s">
        <v>9</v>
      </c>
      <c r="AF9" s="11" t="s">
        <v>2</v>
      </c>
      <c r="AG9" s="12" t="s">
        <v>6</v>
      </c>
      <c r="AH9" s="9" t="s">
        <v>3</v>
      </c>
    </row>
    <row r="10" spans="1:35" s="5" customFormat="1" ht="65.25" customHeight="1" x14ac:dyDescent="0.25">
      <c r="A10" s="55" t="s">
        <v>36</v>
      </c>
      <c r="B10" s="57" t="s">
        <v>24</v>
      </c>
      <c r="C10" s="8" t="s">
        <v>21</v>
      </c>
      <c r="D10" s="43"/>
      <c r="E10" s="23"/>
      <c r="F10" s="50" t="e">
        <f>(E10/E11)</f>
        <v>#DIV/0!</v>
      </c>
      <c r="G10" s="66" t="s">
        <v>23</v>
      </c>
      <c r="H10" s="96" t="s">
        <v>12</v>
      </c>
      <c r="I10" s="64" t="e">
        <f>IF(F10="vazio",0,IF(F10&lt;=30,8,0))</f>
        <v>#DIV/0!</v>
      </c>
      <c r="J10" s="23"/>
      <c r="K10" s="50" t="e">
        <f>(J10/J11)</f>
        <v>#DIV/0!</v>
      </c>
      <c r="L10" s="66" t="s">
        <v>23</v>
      </c>
      <c r="M10" s="96" t="s">
        <v>12</v>
      </c>
      <c r="N10" s="64" t="e">
        <f>IF(K10="vazio",0,IF(K10&lt;=30,8,0))</f>
        <v>#DIV/0!</v>
      </c>
      <c r="O10" s="23">
        <v>23418</v>
      </c>
      <c r="P10" s="50">
        <f>(O10/O11)</f>
        <v>27</v>
      </c>
      <c r="Q10" s="66" t="s">
        <v>23</v>
      </c>
      <c r="R10" s="96" t="s">
        <v>12</v>
      </c>
      <c r="S10" s="64">
        <f>IF(P10="vazio",0,IF(P10&lt;=30,8,0))</f>
        <v>8</v>
      </c>
      <c r="T10" s="23">
        <v>48277</v>
      </c>
      <c r="U10" s="50">
        <f>(T10/T11)</f>
        <v>27</v>
      </c>
      <c r="V10" s="66" t="s">
        <v>23</v>
      </c>
      <c r="W10" s="96" t="s">
        <v>12</v>
      </c>
      <c r="X10" s="64">
        <f>IF(U10="vazio",0,IF(U10&lt;=30,8,0))</f>
        <v>8</v>
      </c>
      <c r="Y10" s="23"/>
      <c r="Z10" s="50" t="e">
        <f>(Y10/Y11)</f>
        <v>#DIV/0!</v>
      </c>
      <c r="AA10" s="66" t="s">
        <v>23</v>
      </c>
      <c r="AB10" s="96" t="s">
        <v>12</v>
      </c>
      <c r="AC10" s="64" t="e">
        <f>IF(Z10="vazio",0,IF(Z10&lt;=30,8,0))</f>
        <v>#DIV/0!</v>
      </c>
      <c r="AD10" s="23"/>
      <c r="AE10" s="50" t="e">
        <f>(AD10/AD11)</f>
        <v>#DIV/0!</v>
      </c>
      <c r="AF10" s="66" t="s">
        <v>23</v>
      </c>
      <c r="AG10" s="96" t="s">
        <v>12</v>
      </c>
      <c r="AH10" s="64" t="e">
        <f>IF(AE10="vazio",0,IF(AE10&lt;=30,8,0))</f>
        <v>#DIV/0!</v>
      </c>
      <c r="AI10"/>
    </row>
    <row r="11" spans="1:35" s="5" customFormat="1" ht="43.5" customHeight="1" x14ac:dyDescent="0.25">
      <c r="A11" s="56"/>
      <c r="B11" s="58"/>
      <c r="C11" s="8" t="s">
        <v>22</v>
      </c>
      <c r="D11" s="43"/>
      <c r="E11" s="23"/>
      <c r="F11" s="50"/>
      <c r="G11" s="67"/>
      <c r="H11" s="97"/>
      <c r="I11" s="64"/>
      <c r="J11" s="23"/>
      <c r="K11" s="50"/>
      <c r="L11" s="67"/>
      <c r="M11" s="97"/>
      <c r="N11" s="64"/>
      <c r="O11" s="23">
        <v>869</v>
      </c>
      <c r="P11" s="50"/>
      <c r="Q11" s="67"/>
      <c r="R11" s="97"/>
      <c r="S11" s="64"/>
      <c r="T11" s="23">
        <v>1767</v>
      </c>
      <c r="U11" s="50"/>
      <c r="V11" s="67"/>
      <c r="W11" s="97"/>
      <c r="X11" s="64"/>
      <c r="Y11" s="23"/>
      <c r="Z11" s="50"/>
      <c r="AA11" s="67"/>
      <c r="AB11" s="97"/>
      <c r="AC11" s="64"/>
      <c r="AD11" s="23"/>
      <c r="AE11" s="50"/>
      <c r="AF11" s="67"/>
      <c r="AG11" s="97"/>
      <c r="AH11" s="64"/>
      <c r="AI11"/>
    </row>
    <row r="12" spans="1:35" s="5" customFormat="1" ht="62.25" customHeight="1" x14ac:dyDescent="0.25">
      <c r="A12" s="59" t="s">
        <v>37</v>
      </c>
      <c r="B12" s="61" t="s">
        <v>25</v>
      </c>
      <c r="C12" s="32" t="s">
        <v>26</v>
      </c>
      <c r="D12" s="63"/>
      <c r="E12" s="7"/>
      <c r="F12" s="50" t="e">
        <f>(E12/E13)</f>
        <v>#DIV/0!</v>
      </c>
      <c r="G12" s="52" t="s">
        <v>28</v>
      </c>
      <c r="H12" s="98" t="s">
        <v>13</v>
      </c>
      <c r="I12" s="54" t="e">
        <f>IF(F12="vazio",0,IF(F12&lt;=120,6,0))</f>
        <v>#DIV/0!</v>
      </c>
      <c r="J12" s="7"/>
      <c r="K12" s="50" t="e">
        <f>(J12/J13)</f>
        <v>#DIV/0!</v>
      </c>
      <c r="L12" s="52" t="s">
        <v>28</v>
      </c>
      <c r="M12" s="98" t="s">
        <v>13</v>
      </c>
      <c r="N12" s="54" t="e">
        <f>IF(K12="vazio",0,IF(K12&lt;=120,6,0))</f>
        <v>#DIV/0!</v>
      </c>
      <c r="O12" s="7">
        <v>130580</v>
      </c>
      <c r="P12" s="50">
        <f>(O12/O13)</f>
        <v>61</v>
      </c>
      <c r="Q12" s="52" t="s">
        <v>28</v>
      </c>
      <c r="R12" s="98" t="s">
        <v>13</v>
      </c>
      <c r="S12" s="54">
        <f>IF(P12="vazio",0,IF(P12&lt;=120,6,0))</f>
        <v>6</v>
      </c>
      <c r="T12" s="7">
        <v>341017</v>
      </c>
      <c r="U12" s="50">
        <f>(T12/T13)</f>
        <v>76</v>
      </c>
      <c r="V12" s="52" t="s">
        <v>28</v>
      </c>
      <c r="W12" s="98" t="s">
        <v>13</v>
      </c>
      <c r="X12" s="54">
        <f>IF(U12="vazio",0,IF(U12&lt;=120,6,0))</f>
        <v>6</v>
      </c>
      <c r="Y12" s="7"/>
      <c r="Z12" s="50" t="e">
        <f>(Y12/Y13)</f>
        <v>#DIV/0!</v>
      </c>
      <c r="AA12" s="52" t="s">
        <v>28</v>
      </c>
      <c r="AB12" s="98" t="s">
        <v>13</v>
      </c>
      <c r="AC12" s="54" t="e">
        <f>IF(Z12="vazio",0,IF(Z12&lt;=120,6,0))</f>
        <v>#DIV/0!</v>
      </c>
      <c r="AD12" s="7"/>
      <c r="AE12" s="50" t="e">
        <f>(AD12/AD13)</f>
        <v>#DIV/0!</v>
      </c>
      <c r="AF12" s="52" t="s">
        <v>28</v>
      </c>
      <c r="AG12" s="98" t="s">
        <v>13</v>
      </c>
      <c r="AH12" s="54" t="e">
        <f>IF(AE12="vazio",0,IF(AE12&lt;=120,6,0))</f>
        <v>#DIV/0!</v>
      </c>
      <c r="AI12"/>
    </row>
    <row r="13" spans="1:35" s="5" customFormat="1" ht="36" customHeight="1" x14ac:dyDescent="0.25">
      <c r="A13" s="60"/>
      <c r="B13" s="62"/>
      <c r="C13" s="32" t="s">
        <v>27</v>
      </c>
      <c r="D13" s="63"/>
      <c r="E13" s="7"/>
      <c r="F13" s="50"/>
      <c r="G13" s="53"/>
      <c r="H13" s="99"/>
      <c r="I13" s="54"/>
      <c r="J13" s="7"/>
      <c r="K13" s="50"/>
      <c r="L13" s="53"/>
      <c r="M13" s="99"/>
      <c r="N13" s="54"/>
      <c r="O13" s="7">
        <v>2149</v>
      </c>
      <c r="P13" s="50"/>
      <c r="Q13" s="53"/>
      <c r="R13" s="99"/>
      <c r="S13" s="54"/>
      <c r="T13" s="7">
        <v>4458</v>
      </c>
      <c r="U13" s="50"/>
      <c r="V13" s="53"/>
      <c r="W13" s="99"/>
      <c r="X13" s="54"/>
      <c r="Y13" s="7"/>
      <c r="Z13" s="50"/>
      <c r="AA13" s="53"/>
      <c r="AB13" s="99"/>
      <c r="AC13" s="54"/>
      <c r="AD13" s="7"/>
      <c r="AE13" s="50"/>
      <c r="AF13" s="53"/>
      <c r="AG13" s="99"/>
      <c r="AH13" s="54"/>
      <c r="AI13"/>
    </row>
    <row r="14" spans="1:35" ht="60.75" customHeight="1" x14ac:dyDescent="0.25">
      <c r="A14" s="55" t="s">
        <v>97</v>
      </c>
      <c r="B14" s="57" t="s">
        <v>29</v>
      </c>
      <c r="C14" s="8" t="s">
        <v>30</v>
      </c>
      <c r="D14" s="43"/>
      <c r="E14" s="23"/>
      <c r="F14" s="51" t="e">
        <f>(E14/E15)</f>
        <v>#DIV/0!</v>
      </c>
      <c r="G14" s="66" t="s">
        <v>32</v>
      </c>
      <c r="H14" s="94" t="s">
        <v>33</v>
      </c>
      <c r="I14" s="64" t="e">
        <f>IF(F14="vazio",0,IF(F14&lt;=15,8,0))</f>
        <v>#DIV/0!</v>
      </c>
      <c r="J14" s="23"/>
      <c r="K14" s="51" t="e">
        <f>(J14/J15)</f>
        <v>#DIV/0!</v>
      </c>
      <c r="L14" s="66" t="s">
        <v>32</v>
      </c>
      <c r="M14" s="94" t="s">
        <v>33</v>
      </c>
      <c r="N14" s="64" t="e">
        <f>IF(K14="vazio",0,IF(K14&lt;=15,8,0))</f>
        <v>#DIV/0!</v>
      </c>
      <c r="O14" s="23">
        <v>30082</v>
      </c>
      <c r="P14" s="51">
        <f>(O14/O15)</f>
        <v>8.83</v>
      </c>
      <c r="Q14" s="66" t="s">
        <v>32</v>
      </c>
      <c r="R14" s="94" t="s">
        <v>33</v>
      </c>
      <c r="S14" s="64">
        <f>IF(P14="vazio",0,IF(P14&lt;=15,8,0))</f>
        <v>8</v>
      </c>
      <c r="T14" s="23">
        <v>59281</v>
      </c>
      <c r="U14" s="51">
        <f>(T14/T15)</f>
        <v>8.6999999999999993</v>
      </c>
      <c r="V14" s="66" t="s">
        <v>32</v>
      </c>
      <c r="W14" s="94" t="s">
        <v>33</v>
      </c>
      <c r="X14" s="64">
        <f>IF(U14="vazio",0,IF(U14&lt;=15,8,0))</f>
        <v>8</v>
      </c>
      <c r="Y14" s="23"/>
      <c r="Z14" s="51" t="e">
        <f>(Y14/Y15)</f>
        <v>#DIV/0!</v>
      </c>
      <c r="AA14" s="66" t="s">
        <v>32</v>
      </c>
      <c r="AB14" s="94" t="s">
        <v>33</v>
      </c>
      <c r="AC14" s="64" t="e">
        <f>IF(Z14="vazio",0,IF(Z14&lt;=15,8,0))</f>
        <v>#DIV/0!</v>
      </c>
      <c r="AD14" s="23"/>
      <c r="AE14" s="51" t="e">
        <f>(AD14/AD15)</f>
        <v>#DIV/0!</v>
      </c>
      <c r="AF14" s="66" t="s">
        <v>32</v>
      </c>
      <c r="AG14" s="94" t="s">
        <v>33</v>
      </c>
      <c r="AH14" s="64" t="e">
        <f>IF(AE14="vazio",0,IF(AE14&lt;=15,8,0))</f>
        <v>#DIV/0!</v>
      </c>
    </row>
    <row r="15" spans="1:35" ht="39" customHeight="1" x14ac:dyDescent="0.25">
      <c r="A15" s="56"/>
      <c r="B15" s="58"/>
      <c r="C15" s="8" t="s">
        <v>31</v>
      </c>
      <c r="D15" s="43"/>
      <c r="E15" s="23"/>
      <c r="F15" s="51"/>
      <c r="G15" s="67"/>
      <c r="H15" s="95"/>
      <c r="I15" s="64"/>
      <c r="J15" s="23"/>
      <c r="K15" s="51"/>
      <c r="L15" s="67"/>
      <c r="M15" s="95"/>
      <c r="N15" s="64"/>
      <c r="O15" s="23">
        <v>3406</v>
      </c>
      <c r="P15" s="51"/>
      <c r="Q15" s="67"/>
      <c r="R15" s="95"/>
      <c r="S15" s="64"/>
      <c r="T15" s="23">
        <v>6811</v>
      </c>
      <c r="U15" s="51"/>
      <c r="V15" s="67"/>
      <c r="W15" s="95"/>
      <c r="X15" s="64"/>
      <c r="Y15" s="23"/>
      <c r="Z15" s="51"/>
      <c r="AA15" s="67"/>
      <c r="AB15" s="95"/>
      <c r="AC15" s="64"/>
      <c r="AD15" s="23"/>
      <c r="AE15" s="51"/>
      <c r="AF15" s="67"/>
      <c r="AG15" s="95"/>
      <c r="AH15" s="64"/>
    </row>
    <row r="16" spans="1:35" ht="39" customHeight="1" x14ac:dyDescent="0.25">
      <c r="A16" s="44" t="s">
        <v>38</v>
      </c>
      <c r="B16" s="46" t="s">
        <v>16</v>
      </c>
      <c r="C16" s="30" t="s">
        <v>34</v>
      </c>
      <c r="D16" s="48" t="s">
        <v>7</v>
      </c>
      <c r="E16" s="26"/>
      <c r="F16" s="65" t="e">
        <f>E16/E17</f>
        <v>#DIV/0!</v>
      </c>
      <c r="G16" s="68" t="s">
        <v>17</v>
      </c>
      <c r="H16" s="92">
        <v>0.05</v>
      </c>
      <c r="I16" s="54" t="e">
        <f>IF(F16="vazio",0,IF(F16&lt;=5%,5,0))</f>
        <v>#DIV/0!</v>
      </c>
      <c r="J16" s="26"/>
      <c r="K16" s="65" t="e">
        <f>J16/J17</f>
        <v>#DIV/0!</v>
      </c>
      <c r="L16" s="68" t="s">
        <v>17</v>
      </c>
      <c r="M16" s="92">
        <v>0.05</v>
      </c>
      <c r="N16" s="54" t="e">
        <f>IF(K16="vazio",0,IF(K16&lt;=5%,5,0))</f>
        <v>#DIV/0!</v>
      </c>
      <c r="O16" s="26">
        <v>113</v>
      </c>
      <c r="P16" s="65">
        <f>O16/O17</f>
        <v>3.3000000000000002E-2</v>
      </c>
      <c r="Q16" s="68" t="s">
        <v>17</v>
      </c>
      <c r="R16" s="92">
        <v>0.05</v>
      </c>
      <c r="S16" s="54">
        <f>IF(P16="vazio",0,IF(P16&lt;=5%,5,0))</f>
        <v>5</v>
      </c>
      <c r="T16" s="26">
        <f>6860-6685</f>
        <v>175</v>
      </c>
      <c r="U16" s="65">
        <f>T16/T17</f>
        <v>2.5999999999999999E-2</v>
      </c>
      <c r="V16" s="68" t="s">
        <v>17</v>
      </c>
      <c r="W16" s="92">
        <v>0.05</v>
      </c>
      <c r="X16" s="54">
        <f>IF(U16="vazio",0,IF(U16&lt;=5%,5,0))</f>
        <v>5</v>
      </c>
      <c r="Y16" s="26"/>
      <c r="Z16" s="65" t="e">
        <f>Y16/Y17</f>
        <v>#DIV/0!</v>
      </c>
      <c r="AA16" s="68" t="s">
        <v>17</v>
      </c>
      <c r="AB16" s="92">
        <v>0.05</v>
      </c>
      <c r="AC16" s="54" t="e">
        <f>IF(Z16="vazio",0,IF(Z16&lt;=5%,5,0))</f>
        <v>#DIV/0!</v>
      </c>
      <c r="AD16" s="26"/>
      <c r="AE16" s="65" t="e">
        <f>AD16/AD17</f>
        <v>#DIV/0!</v>
      </c>
      <c r="AF16" s="68" t="s">
        <v>17</v>
      </c>
      <c r="AG16" s="92">
        <v>0.05</v>
      </c>
      <c r="AH16" s="54" t="e">
        <f>IF(AE16="vazio",0,IF(AE16&lt;=5%,5,0))</f>
        <v>#DIV/0!</v>
      </c>
    </row>
    <row r="17" spans="1:35" ht="39" customHeight="1" x14ac:dyDescent="0.25">
      <c r="A17" s="45"/>
      <c r="B17" s="47"/>
      <c r="C17" s="30" t="s">
        <v>35</v>
      </c>
      <c r="D17" s="48"/>
      <c r="E17" s="26"/>
      <c r="F17" s="65"/>
      <c r="G17" s="69"/>
      <c r="H17" s="93"/>
      <c r="I17" s="54"/>
      <c r="J17" s="26"/>
      <c r="K17" s="65"/>
      <c r="L17" s="69"/>
      <c r="M17" s="93"/>
      <c r="N17" s="54"/>
      <c r="O17" s="26">
        <v>3425</v>
      </c>
      <c r="P17" s="65"/>
      <c r="Q17" s="69"/>
      <c r="R17" s="93"/>
      <c r="S17" s="54"/>
      <c r="T17" s="26">
        <v>6860</v>
      </c>
      <c r="U17" s="65"/>
      <c r="V17" s="69"/>
      <c r="W17" s="93"/>
      <c r="X17" s="54"/>
      <c r="Y17" s="26"/>
      <c r="Z17" s="65"/>
      <c r="AA17" s="69"/>
      <c r="AB17" s="93"/>
      <c r="AC17" s="54"/>
      <c r="AD17" s="26"/>
      <c r="AE17" s="65"/>
      <c r="AF17" s="69"/>
      <c r="AG17" s="93"/>
      <c r="AH17" s="54"/>
    </row>
    <row r="18" spans="1:35" ht="66" customHeight="1" x14ac:dyDescent="0.25">
      <c r="A18" s="55" t="s">
        <v>39</v>
      </c>
      <c r="B18" s="57" t="s">
        <v>40</v>
      </c>
      <c r="C18" s="8" t="s">
        <v>41</v>
      </c>
      <c r="D18" s="43" t="s">
        <v>7</v>
      </c>
      <c r="E18" s="23"/>
      <c r="F18" s="65" t="e">
        <f>E18/E19</f>
        <v>#DIV/0!</v>
      </c>
      <c r="G18" s="66" t="s">
        <v>20</v>
      </c>
      <c r="H18" s="94" t="s">
        <v>44</v>
      </c>
      <c r="I18" s="64" t="e">
        <f>IF(F18="vazio",0,IF(F18&gt;=90%,6,0))</f>
        <v>#DIV/0!</v>
      </c>
      <c r="J18" s="23"/>
      <c r="K18" s="65" t="e">
        <f>J18/J19</f>
        <v>#DIV/0!</v>
      </c>
      <c r="L18" s="66" t="s">
        <v>43</v>
      </c>
      <c r="M18" s="94" t="s">
        <v>44</v>
      </c>
      <c r="N18" s="64" t="e">
        <f>IF(K18="vazio",0,IF(K18&gt;=90%,6,0))</f>
        <v>#DIV/0!</v>
      </c>
      <c r="O18" s="23">
        <v>144</v>
      </c>
      <c r="P18" s="65">
        <f>O18/O19</f>
        <v>1</v>
      </c>
      <c r="Q18" s="66" t="s">
        <v>20</v>
      </c>
      <c r="R18" s="94" t="s">
        <v>44</v>
      </c>
      <c r="S18" s="64">
        <f>IF(P18="vazio",0,IF(P18&gt;=90%,6,0))</f>
        <v>6</v>
      </c>
      <c r="T18" s="23">
        <v>281</v>
      </c>
      <c r="U18" s="65">
        <f>T18/T19</f>
        <v>1</v>
      </c>
      <c r="V18" s="66" t="s">
        <v>43</v>
      </c>
      <c r="W18" s="94" t="s">
        <v>44</v>
      </c>
      <c r="X18" s="64">
        <f>IF(U18="vazio",0,IF(U18&gt;=90%,6,0))</f>
        <v>6</v>
      </c>
      <c r="Y18" s="23"/>
      <c r="Z18" s="65" t="e">
        <f>Y18/Y19</f>
        <v>#DIV/0!</v>
      </c>
      <c r="AA18" s="66" t="s">
        <v>43</v>
      </c>
      <c r="AB18" s="94" t="s">
        <v>44</v>
      </c>
      <c r="AC18" s="64" t="e">
        <f>IF(Z18="vazio",0,IF(Z18&gt;=90%,6,0))</f>
        <v>#DIV/0!</v>
      </c>
      <c r="AD18" s="23"/>
      <c r="AE18" s="65" t="e">
        <f>AD18/AD19</f>
        <v>#DIV/0!</v>
      </c>
      <c r="AF18" s="66" t="s">
        <v>43</v>
      </c>
      <c r="AG18" s="94" t="s">
        <v>44</v>
      </c>
      <c r="AH18" s="64" t="e">
        <f>IF(AE18="vazio",0,IF(AE18&gt;=90%,6,0))</f>
        <v>#DIV/0!</v>
      </c>
    </row>
    <row r="19" spans="1:35" ht="62.25" customHeight="1" x14ac:dyDescent="0.25">
      <c r="A19" s="56"/>
      <c r="B19" s="58"/>
      <c r="C19" s="8" t="s">
        <v>42</v>
      </c>
      <c r="D19" s="43"/>
      <c r="E19" s="23"/>
      <c r="F19" s="65"/>
      <c r="G19" s="67"/>
      <c r="H19" s="95"/>
      <c r="I19" s="64"/>
      <c r="J19" s="23"/>
      <c r="K19" s="65"/>
      <c r="L19" s="67"/>
      <c r="M19" s="95"/>
      <c r="N19" s="64"/>
      <c r="O19" s="23">
        <v>144</v>
      </c>
      <c r="P19" s="65"/>
      <c r="Q19" s="67"/>
      <c r="R19" s="95"/>
      <c r="S19" s="64"/>
      <c r="T19" s="23">
        <v>281</v>
      </c>
      <c r="U19" s="65"/>
      <c r="V19" s="67"/>
      <c r="W19" s="95"/>
      <c r="X19" s="64"/>
      <c r="Y19" s="23"/>
      <c r="Z19" s="65"/>
      <c r="AA19" s="67"/>
      <c r="AB19" s="95"/>
      <c r="AC19" s="64"/>
      <c r="AD19" s="23"/>
      <c r="AE19" s="65"/>
      <c r="AF19" s="67"/>
      <c r="AG19" s="95"/>
      <c r="AH19" s="64"/>
    </row>
    <row r="20" spans="1:35" ht="62.25" customHeight="1" x14ac:dyDescent="0.25">
      <c r="A20" s="44" t="s">
        <v>45</v>
      </c>
      <c r="B20" s="46" t="s">
        <v>46</v>
      </c>
      <c r="C20" s="30" t="s">
        <v>47</v>
      </c>
      <c r="D20" s="48" t="s">
        <v>7</v>
      </c>
      <c r="E20" s="26"/>
      <c r="F20" s="65" t="e">
        <f>E20/E21</f>
        <v>#DIV/0!</v>
      </c>
      <c r="G20" s="68" t="s">
        <v>20</v>
      </c>
      <c r="H20" s="92" t="s">
        <v>44</v>
      </c>
      <c r="I20" s="54" t="e">
        <f>IF(F20="vazio",0,IF(F20&gt;=90%,6,0))</f>
        <v>#DIV/0!</v>
      </c>
      <c r="J20" s="26"/>
      <c r="K20" s="65" t="e">
        <f>J20/J21</f>
        <v>#DIV/0!</v>
      </c>
      <c r="L20" s="68" t="s">
        <v>43</v>
      </c>
      <c r="M20" s="92" t="s">
        <v>44</v>
      </c>
      <c r="N20" s="54" t="e">
        <f>IF(K20="vazio",0,IF(K20&gt;=90%,6,0))</f>
        <v>#DIV/0!</v>
      </c>
      <c r="O20" s="26">
        <v>15</v>
      </c>
      <c r="P20" s="65">
        <f>O20/O21</f>
        <v>1</v>
      </c>
      <c r="Q20" s="68" t="s">
        <v>20</v>
      </c>
      <c r="R20" s="92" t="s">
        <v>44</v>
      </c>
      <c r="S20" s="54">
        <f>IF(P20="vazio",0,IF(P20&gt;=90%,6,0))</f>
        <v>6</v>
      </c>
      <c r="T20" s="26">
        <v>31</v>
      </c>
      <c r="U20" s="65">
        <f>T20/T21</f>
        <v>1</v>
      </c>
      <c r="V20" s="68" t="s">
        <v>43</v>
      </c>
      <c r="W20" s="92" t="s">
        <v>44</v>
      </c>
      <c r="X20" s="54">
        <f>IF(U20="vazio",0,IF(U20&gt;=90%,6,0))</f>
        <v>6</v>
      </c>
      <c r="Y20" s="26"/>
      <c r="Z20" s="65" t="e">
        <f>Y20/Y21</f>
        <v>#DIV/0!</v>
      </c>
      <c r="AA20" s="68" t="s">
        <v>43</v>
      </c>
      <c r="AB20" s="92" t="s">
        <v>44</v>
      </c>
      <c r="AC20" s="54" t="e">
        <f>IF(Z20="vazio",0,IF(Z20&gt;=90%,6,0))</f>
        <v>#DIV/0!</v>
      </c>
      <c r="AD20" s="26"/>
      <c r="AE20" s="65" t="e">
        <f>AD20/AD21</f>
        <v>#DIV/0!</v>
      </c>
      <c r="AF20" s="68" t="s">
        <v>43</v>
      </c>
      <c r="AG20" s="92" t="s">
        <v>44</v>
      </c>
      <c r="AH20" s="54" t="e">
        <f>IF(AE20="vazio",0,IF(AE20&gt;=90%,6,0))</f>
        <v>#DIV/0!</v>
      </c>
    </row>
    <row r="21" spans="1:35" ht="62.25" customHeight="1" x14ac:dyDescent="0.25">
      <c r="A21" s="45"/>
      <c r="B21" s="47"/>
      <c r="C21" s="30" t="s">
        <v>48</v>
      </c>
      <c r="D21" s="48"/>
      <c r="E21" s="26"/>
      <c r="F21" s="65"/>
      <c r="G21" s="69"/>
      <c r="H21" s="93"/>
      <c r="I21" s="54"/>
      <c r="J21" s="26"/>
      <c r="K21" s="65"/>
      <c r="L21" s="69"/>
      <c r="M21" s="93"/>
      <c r="N21" s="54"/>
      <c r="O21" s="26">
        <v>15</v>
      </c>
      <c r="P21" s="65"/>
      <c r="Q21" s="69"/>
      <c r="R21" s="93"/>
      <c r="S21" s="54"/>
      <c r="T21" s="26">
        <v>31</v>
      </c>
      <c r="U21" s="65"/>
      <c r="V21" s="69"/>
      <c r="W21" s="93"/>
      <c r="X21" s="54"/>
      <c r="Y21" s="26"/>
      <c r="Z21" s="65"/>
      <c r="AA21" s="69"/>
      <c r="AB21" s="93"/>
      <c r="AC21" s="54"/>
      <c r="AD21" s="26"/>
      <c r="AE21" s="65"/>
      <c r="AF21" s="69"/>
      <c r="AG21" s="93"/>
      <c r="AH21" s="54"/>
    </row>
    <row r="22" spans="1:35" ht="40.5" customHeight="1" x14ac:dyDescent="0.25">
      <c r="A22" s="39" t="s">
        <v>49</v>
      </c>
      <c r="B22" s="41" t="s">
        <v>50</v>
      </c>
      <c r="C22" s="31" t="s">
        <v>51</v>
      </c>
      <c r="D22" s="43" t="s">
        <v>7</v>
      </c>
      <c r="E22" s="27"/>
      <c r="F22" s="88" t="e">
        <f>(E22/E23)</f>
        <v>#DIV/0!</v>
      </c>
      <c r="G22" s="81" t="s">
        <v>19</v>
      </c>
      <c r="H22" s="90">
        <v>0.03</v>
      </c>
      <c r="I22" s="49" t="e">
        <f>IF(F22="vazio",0,IF(F22&lt;=3%,4,0))</f>
        <v>#DIV/0!</v>
      </c>
      <c r="J22" s="27"/>
      <c r="K22" s="88" t="e">
        <f>(J22/J23)</f>
        <v>#DIV/0!</v>
      </c>
      <c r="L22" s="81" t="s">
        <v>19</v>
      </c>
      <c r="M22" s="90">
        <v>0.03</v>
      </c>
      <c r="N22" s="49" t="e">
        <f>IF(K22="vazio",0,IF(K22&lt;=3%,4,0))</f>
        <v>#DIV/0!</v>
      </c>
      <c r="O22" s="27">
        <v>5</v>
      </c>
      <c r="P22" s="88">
        <f>(O22/O23)</f>
        <v>3.5000000000000003E-2</v>
      </c>
      <c r="Q22" s="81" t="s">
        <v>19</v>
      </c>
      <c r="R22" s="90">
        <v>0.03</v>
      </c>
      <c r="S22" s="49">
        <f>IF(P22="vazio",0,IF(P22&lt;=3%,4,0))</f>
        <v>0</v>
      </c>
      <c r="T22" s="27">
        <v>4</v>
      </c>
      <c r="U22" s="88">
        <f>(T22/T23)</f>
        <v>1.2500000000000001E-2</v>
      </c>
      <c r="V22" s="81" t="s">
        <v>19</v>
      </c>
      <c r="W22" s="90">
        <v>0.03</v>
      </c>
      <c r="X22" s="49">
        <f>IF(U22="vazio",0,IF(U22&lt;=3%,4,0))</f>
        <v>4</v>
      </c>
      <c r="Y22" s="27"/>
      <c r="Z22" s="88" t="e">
        <f>(Y22/Y23)</f>
        <v>#DIV/0!</v>
      </c>
      <c r="AA22" s="81" t="s">
        <v>19</v>
      </c>
      <c r="AB22" s="90">
        <v>0.03</v>
      </c>
      <c r="AC22" s="49" t="e">
        <f>IF(Z22="vazio",0,IF(Z22&lt;=3%,4,0))</f>
        <v>#DIV/0!</v>
      </c>
      <c r="AD22" s="27"/>
      <c r="AE22" s="88" t="e">
        <f>(AD22/AD23)</f>
        <v>#DIV/0!</v>
      </c>
      <c r="AF22" s="81" t="s">
        <v>19</v>
      </c>
      <c r="AG22" s="90">
        <v>0.03</v>
      </c>
      <c r="AH22" s="49" t="e">
        <f>IF(AE22="vazio",0,IF(AE22&lt;=3%,4,0))</f>
        <v>#DIV/0!</v>
      </c>
    </row>
    <row r="23" spans="1:35" ht="45" customHeight="1" x14ac:dyDescent="0.25">
      <c r="A23" s="40"/>
      <c r="B23" s="42"/>
      <c r="C23" s="31" t="s">
        <v>52</v>
      </c>
      <c r="D23" s="43"/>
      <c r="E23" s="27"/>
      <c r="F23" s="88"/>
      <c r="G23" s="82"/>
      <c r="H23" s="91"/>
      <c r="I23" s="49"/>
      <c r="J23" s="27"/>
      <c r="K23" s="88"/>
      <c r="L23" s="82"/>
      <c r="M23" s="91"/>
      <c r="N23" s="49"/>
      <c r="O23" s="27">
        <v>143</v>
      </c>
      <c r="P23" s="88"/>
      <c r="Q23" s="82"/>
      <c r="R23" s="91"/>
      <c r="S23" s="49"/>
      <c r="T23" s="27">
        <v>320</v>
      </c>
      <c r="U23" s="88"/>
      <c r="V23" s="82"/>
      <c r="W23" s="91"/>
      <c r="X23" s="49"/>
      <c r="Y23" s="27"/>
      <c r="Z23" s="88"/>
      <c r="AA23" s="82"/>
      <c r="AB23" s="91"/>
      <c r="AC23" s="49"/>
      <c r="AD23" s="27"/>
      <c r="AE23" s="88"/>
      <c r="AF23" s="82"/>
      <c r="AG23" s="91"/>
      <c r="AH23" s="49"/>
    </row>
    <row r="24" spans="1:35" ht="45" customHeight="1" x14ac:dyDescent="0.25">
      <c r="A24" s="44" t="s">
        <v>54</v>
      </c>
      <c r="B24" s="46" t="s">
        <v>53</v>
      </c>
      <c r="C24" s="30" t="s">
        <v>55</v>
      </c>
      <c r="D24" s="48" t="s">
        <v>7</v>
      </c>
      <c r="E24" s="26"/>
      <c r="F24" s="89" t="e">
        <f>(E24/E25)</f>
        <v>#DIV/0!</v>
      </c>
      <c r="G24" s="52" t="s">
        <v>56</v>
      </c>
      <c r="H24" s="92">
        <v>0.08</v>
      </c>
      <c r="I24" s="54" t="e">
        <f>IF(F24="vazio",0,IF(F24&lt;=8%,8,0))</f>
        <v>#DIV/0!</v>
      </c>
      <c r="J24" s="26"/>
      <c r="K24" s="89" t="e">
        <f>(J24/J25)</f>
        <v>#DIV/0!</v>
      </c>
      <c r="L24" s="52" t="s">
        <v>56</v>
      </c>
      <c r="M24" s="92">
        <v>0.08</v>
      </c>
      <c r="N24" s="54" t="e">
        <f>IF(K24="vazio",0,IF(K24&lt;=8%,8,0))</f>
        <v>#DIV/0!</v>
      </c>
      <c r="O24" s="26">
        <v>9</v>
      </c>
      <c r="P24" s="89">
        <f>(O24/O25)</f>
        <v>0.06</v>
      </c>
      <c r="Q24" s="52" t="s">
        <v>56</v>
      </c>
      <c r="R24" s="92">
        <v>0.08</v>
      </c>
      <c r="S24" s="54">
        <f>IF(P24="vazio",0,IF(P24&lt;=8%,8,0))</f>
        <v>8</v>
      </c>
      <c r="T24" s="26">
        <v>16</v>
      </c>
      <c r="U24" s="89">
        <f>(T24/T25)</f>
        <v>0.05</v>
      </c>
      <c r="V24" s="52" t="s">
        <v>56</v>
      </c>
      <c r="W24" s="92">
        <v>0.08</v>
      </c>
      <c r="X24" s="54">
        <f>IF(U24="vazio",0,IF(U24&lt;=8%,8,0))</f>
        <v>8</v>
      </c>
      <c r="Y24" s="26"/>
      <c r="Z24" s="89" t="e">
        <f>(Y24/Y25)</f>
        <v>#DIV/0!</v>
      </c>
      <c r="AA24" s="52" t="s">
        <v>56</v>
      </c>
      <c r="AB24" s="92">
        <v>0.08</v>
      </c>
      <c r="AC24" s="54" t="e">
        <f>IF(Z24="vazio",0,IF(Z24&lt;=8%,8,0))</f>
        <v>#DIV/0!</v>
      </c>
      <c r="AD24" s="26"/>
      <c r="AE24" s="89" t="e">
        <f>(AD24/AD25)</f>
        <v>#DIV/0!</v>
      </c>
      <c r="AF24" s="52" t="s">
        <v>56</v>
      </c>
      <c r="AG24" s="92">
        <v>0.08</v>
      </c>
      <c r="AH24" s="54" t="e">
        <f>IF(AE24="vazio",0,IF(AE24&lt;=8%,8,0))</f>
        <v>#DIV/0!</v>
      </c>
    </row>
    <row r="25" spans="1:35" ht="45" customHeight="1" x14ac:dyDescent="0.25">
      <c r="A25" s="45"/>
      <c r="B25" s="47"/>
      <c r="C25" s="30" t="s">
        <v>52</v>
      </c>
      <c r="D25" s="48"/>
      <c r="E25" s="26"/>
      <c r="F25" s="89"/>
      <c r="G25" s="53"/>
      <c r="H25" s="93"/>
      <c r="I25" s="54"/>
      <c r="J25" s="26"/>
      <c r="K25" s="89"/>
      <c r="L25" s="53"/>
      <c r="M25" s="93"/>
      <c r="N25" s="54"/>
      <c r="O25" s="26">
        <v>143</v>
      </c>
      <c r="P25" s="89"/>
      <c r="Q25" s="53"/>
      <c r="R25" s="93"/>
      <c r="S25" s="54"/>
      <c r="T25" s="26">
        <v>320</v>
      </c>
      <c r="U25" s="89"/>
      <c r="V25" s="53"/>
      <c r="W25" s="93"/>
      <c r="X25" s="54"/>
      <c r="Y25" s="26"/>
      <c r="Z25" s="89"/>
      <c r="AA25" s="53"/>
      <c r="AB25" s="93"/>
      <c r="AC25" s="54"/>
      <c r="AD25" s="26"/>
      <c r="AE25" s="89"/>
      <c r="AF25" s="53"/>
      <c r="AG25" s="93"/>
      <c r="AH25" s="54"/>
    </row>
    <row r="26" spans="1:35" ht="44.25" customHeight="1" x14ac:dyDescent="0.25">
      <c r="A26" s="39" t="s">
        <v>57</v>
      </c>
      <c r="B26" s="41" t="s">
        <v>14</v>
      </c>
      <c r="C26" s="31" t="s">
        <v>58</v>
      </c>
      <c r="D26" s="43" t="s">
        <v>7</v>
      </c>
      <c r="E26" s="27"/>
      <c r="F26" s="88">
        <f>IF(E27=0,1,(E26/E27))</f>
        <v>1</v>
      </c>
      <c r="G26" s="81" t="s">
        <v>60</v>
      </c>
      <c r="H26" s="90">
        <v>1</v>
      </c>
      <c r="I26" s="49">
        <f>IF(F26="vazio",0,IF(F26&gt;=100%,8,0))</f>
        <v>8</v>
      </c>
      <c r="J26" s="27"/>
      <c r="K26" s="88">
        <f>IF(J27=0,1,(J26/J27))</f>
        <v>1</v>
      </c>
      <c r="L26" s="81" t="s">
        <v>60</v>
      </c>
      <c r="M26" s="90">
        <v>1</v>
      </c>
      <c r="N26" s="49">
        <f>IF(K26="vazio",0,IF(K26&gt;=100%,8,0))</f>
        <v>8</v>
      </c>
      <c r="O26" s="27">
        <v>1</v>
      </c>
      <c r="P26" s="88">
        <f>IF(O27=0,1,(O26/O27))</f>
        <v>1</v>
      </c>
      <c r="Q26" s="81" t="s">
        <v>60</v>
      </c>
      <c r="R26" s="90">
        <v>1</v>
      </c>
      <c r="S26" s="49">
        <f>IF(P26="vazio",0,IF(P26&gt;=100%,8,0))</f>
        <v>8</v>
      </c>
      <c r="T26" s="27">
        <v>6</v>
      </c>
      <c r="U26" s="88">
        <f>IF(T27=0,1,(T26/T27))</f>
        <v>1</v>
      </c>
      <c r="V26" s="81" t="s">
        <v>60</v>
      </c>
      <c r="W26" s="90">
        <v>1</v>
      </c>
      <c r="X26" s="49">
        <f>IF(U26="vazio",0,IF(U26&gt;=100%,8,0))</f>
        <v>8</v>
      </c>
      <c r="Y26" s="27"/>
      <c r="Z26" s="88">
        <f>IF(Y27=0,1,(Y26/Y27))</f>
        <v>1</v>
      </c>
      <c r="AA26" s="81" t="s">
        <v>60</v>
      </c>
      <c r="AB26" s="90">
        <v>1</v>
      </c>
      <c r="AC26" s="49">
        <f>IF(Z26="vazio",0,IF(Z26&gt;=100%,8,0))</f>
        <v>8</v>
      </c>
      <c r="AD26" s="27"/>
      <c r="AE26" s="88">
        <f>IF(AD27=0,1,(AD26/AD27))</f>
        <v>1</v>
      </c>
      <c r="AF26" s="81" t="s">
        <v>60</v>
      </c>
      <c r="AG26" s="90">
        <v>1</v>
      </c>
      <c r="AH26" s="49">
        <f>IF(AE26="vazio",0,IF(AE26&gt;=100%,8,0))</f>
        <v>8</v>
      </c>
    </row>
    <row r="27" spans="1:35" ht="48.75" customHeight="1" x14ac:dyDescent="0.25">
      <c r="A27" s="40"/>
      <c r="B27" s="42"/>
      <c r="C27" s="31" t="s">
        <v>59</v>
      </c>
      <c r="D27" s="43"/>
      <c r="E27" s="27"/>
      <c r="F27" s="88"/>
      <c r="G27" s="82"/>
      <c r="H27" s="91"/>
      <c r="I27" s="49"/>
      <c r="J27" s="27"/>
      <c r="K27" s="88"/>
      <c r="L27" s="82"/>
      <c r="M27" s="91"/>
      <c r="N27" s="49"/>
      <c r="O27" s="27">
        <v>1</v>
      </c>
      <c r="P27" s="88"/>
      <c r="Q27" s="82"/>
      <c r="R27" s="91"/>
      <c r="S27" s="49"/>
      <c r="T27" s="27">
        <v>6</v>
      </c>
      <c r="U27" s="88"/>
      <c r="V27" s="82"/>
      <c r="W27" s="91"/>
      <c r="X27" s="49"/>
      <c r="Y27" s="27"/>
      <c r="Z27" s="88"/>
      <c r="AA27" s="82"/>
      <c r="AB27" s="91"/>
      <c r="AC27" s="49"/>
      <c r="AD27" s="27"/>
      <c r="AE27" s="88"/>
      <c r="AF27" s="82"/>
      <c r="AG27" s="91"/>
      <c r="AH27" s="49"/>
    </row>
    <row r="28" spans="1:35" s="5" customFormat="1" ht="75.75" customHeight="1" x14ac:dyDescent="0.25">
      <c r="A28" s="44" t="s">
        <v>61</v>
      </c>
      <c r="B28" s="46" t="s">
        <v>62</v>
      </c>
      <c r="C28" s="30" t="s">
        <v>63</v>
      </c>
      <c r="D28" s="48"/>
      <c r="E28" s="26"/>
      <c r="F28" s="100" t="e">
        <f>(E28/E29)</f>
        <v>#DIV/0!</v>
      </c>
      <c r="G28" s="52" t="s">
        <v>91</v>
      </c>
      <c r="H28" s="101" t="s">
        <v>68</v>
      </c>
      <c r="I28" s="54" t="e">
        <f>IF(F28="vazio",0,IF(F28&lt;=60,8,0))</f>
        <v>#DIV/0!</v>
      </c>
      <c r="J28" s="26"/>
      <c r="K28" s="100" t="e">
        <f>(J28/J29)</f>
        <v>#DIV/0!</v>
      </c>
      <c r="L28" s="52" t="s">
        <v>91</v>
      </c>
      <c r="M28" s="101" t="s">
        <v>68</v>
      </c>
      <c r="N28" s="54" t="e">
        <f>IF(K28="vazio",0,IF(K28&lt;=60,8,0))</f>
        <v>#DIV/0!</v>
      </c>
      <c r="O28" s="26">
        <v>332</v>
      </c>
      <c r="P28" s="100">
        <f>(O28/O29)</f>
        <v>24</v>
      </c>
      <c r="Q28" s="52" t="s">
        <v>91</v>
      </c>
      <c r="R28" s="101" t="s">
        <v>68</v>
      </c>
      <c r="S28" s="54">
        <f>IF(P28="vazio",0,IF(P28&lt;=60,8,0))</f>
        <v>8</v>
      </c>
      <c r="T28" s="26">
        <v>916</v>
      </c>
      <c r="U28" s="100">
        <f>(T28/T29)</f>
        <v>26</v>
      </c>
      <c r="V28" s="52" t="s">
        <v>91</v>
      </c>
      <c r="W28" s="101" t="s">
        <v>68</v>
      </c>
      <c r="X28" s="54">
        <f>IF(U28="vazio",0,IF(U28&lt;=60,8,0))</f>
        <v>8</v>
      </c>
      <c r="Y28" s="26"/>
      <c r="Z28" s="83" t="e">
        <f>(Y28/Y29)</f>
        <v>#DIV/0!</v>
      </c>
      <c r="AA28" s="52" t="s">
        <v>91</v>
      </c>
      <c r="AB28" s="101" t="s">
        <v>68</v>
      </c>
      <c r="AC28" s="54" t="e">
        <f>IF(Z28="vazio",0,IF(Z28&lt;=60,8,0))</f>
        <v>#DIV/0!</v>
      </c>
      <c r="AD28" s="26"/>
      <c r="AE28" s="83" t="e">
        <f>(AD28/AD29)</f>
        <v>#DIV/0!</v>
      </c>
      <c r="AF28" s="52" t="s">
        <v>91</v>
      </c>
      <c r="AG28" s="101" t="s">
        <v>68</v>
      </c>
      <c r="AH28" s="54" t="e">
        <f>IF(AE28="vazio",0,IF(AE28&lt;=60,8,0))</f>
        <v>#DIV/0!</v>
      </c>
      <c r="AI28"/>
    </row>
    <row r="29" spans="1:35" s="5" customFormat="1" ht="54" customHeight="1" x14ac:dyDescent="0.25">
      <c r="A29" s="45"/>
      <c r="B29" s="47"/>
      <c r="C29" s="30" t="s">
        <v>64</v>
      </c>
      <c r="D29" s="48"/>
      <c r="E29" s="26"/>
      <c r="F29" s="100"/>
      <c r="G29" s="53"/>
      <c r="H29" s="102"/>
      <c r="I29" s="54"/>
      <c r="J29" s="26"/>
      <c r="K29" s="100"/>
      <c r="L29" s="53"/>
      <c r="M29" s="102"/>
      <c r="N29" s="54"/>
      <c r="O29" s="26">
        <v>14</v>
      </c>
      <c r="P29" s="100"/>
      <c r="Q29" s="53"/>
      <c r="R29" s="102"/>
      <c r="S29" s="54"/>
      <c r="T29" s="26">
        <v>35</v>
      </c>
      <c r="U29" s="100"/>
      <c r="V29" s="53"/>
      <c r="W29" s="102"/>
      <c r="X29" s="54"/>
      <c r="Y29" s="26"/>
      <c r="Z29" s="83"/>
      <c r="AA29" s="53"/>
      <c r="AB29" s="102"/>
      <c r="AC29" s="54"/>
      <c r="AD29" s="26"/>
      <c r="AE29" s="83"/>
      <c r="AF29" s="53"/>
      <c r="AG29" s="102"/>
      <c r="AH29" s="54"/>
      <c r="AI29"/>
    </row>
    <row r="30" spans="1:35" ht="44.25" customHeight="1" x14ac:dyDescent="0.25">
      <c r="A30" s="39" t="s">
        <v>65</v>
      </c>
      <c r="B30" s="41" t="s">
        <v>69</v>
      </c>
      <c r="C30" s="31" t="s">
        <v>66</v>
      </c>
      <c r="D30" s="43"/>
      <c r="E30" s="28"/>
      <c r="F30" s="50">
        <f>IF(E31=0,0,(E30/E31))</f>
        <v>0</v>
      </c>
      <c r="G30" s="36" t="s">
        <v>23</v>
      </c>
      <c r="H30" s="103" t="s">
        <v>12</v>
      </c>
      <c r="I30" s="49">
        <f>IF(F30="vazio",0,IF(F30&lt;=30,4,0))</f>
        <v>4</v>
      </c>
      <c r="J30" s="28"/>
      <c r="K30" s="51">
        <f>IF(J31=0,0,(J30/J31))</f>
        <v>0</v>
      </c>
      <c r="L30" s="36" t="s">
        <v>23</v>
      </c>
      <c r="M30" s="103" t="s">
        <v>12</v>
      </c>
      <c r="N30" s="49">
        <f>IF(K30="vazio",0,IF(K30&lt;=30,4,0))</f>
        <v>4</v>
      </c>
      <c r="O30" s="28">
        <v>569</v>
      </c>
      <c r="P30" s="51">
        <f>IF(O31=0,0,(O30/O31))</f>
        <v>29.95</v>
      </c>
      <c r="Q30" s="36" t="s">
        <v>23</v>
      </c>
      <c r="R30" s="103" t="s">
        <v>12</v>
      </c>
      <c r="S30" s="49">
        <f>IF(P30="vazio",0,IF(P30&lt;=30,4,0))</f>
        <v>4</v>
      </c>
      <c r="T30" s="28">
        <v>1159</v>
      </c>
      <c r="U30" s="51">
        <f>IF(T31=0,0,(T30/T31))</f>
        <v>29.72</v>
      </c>
      <c r="V30" s="36" t="s">
        <v>23</v>
      </c>
      <c r="W30" s="103" t="s">
        <v>12</v>
      </c>
      <c r="X30" s="49">
        <f>IF(U30="vazio",0,IF(U30&lt;=30,4,0))</f>
        <v>4</v>
      </c>
      <c r="Y30" s="28"/>
      <c r="Z30" s="50">
        <f>IF(Y31=0,0,(Y30/Y31))</f>
        <v>0</v>
      </c>
      <c r="AA30" s="36" t="s">
        <v>23</v>
      </c>
      <c r="AB30" s="103" t="s">
        <v>12</v>
      </c>
      <c r="AC30" s="49">
        <f>IF(Z30="vazio",0,IF(Z30&lt;=30,4,0))</f>
        <v>4</v>
      </c>
      <c r="AD30" s="28"/>
      <c r="AE30" s="50">
        <f>IF(AD31=0,0,(AD30/AD31))</f>
        <v>0</v>
      </c>
      <c r="AF30" s="36" t="s">
        <v>23</v>
      </c>
      <c r="AG30" s="103" t="s">
        <v>12</v>
      </c>
      <c r="AH30" s="49">
        <f>IF(AE30="vazio",0,IF(AE30&lt;=30,4,0))</f>
        <v>4</v>
      </c>
    </row>
    <row r="31" spans="1:35" ht="33.75" customHeight="1" x14ac:dyDescent="0.25">
      <c r="A31" s="40"/>
      <c r="B31" s="42"/>
      <c r="C31" s="31" t="s">
        <v>67</v>
      </c>
      <c r="D31" s="43"/>
      <c r="E31" s="29"/>
      <c r="F31" s="50"/>
      <c r="G31" s="37"/>
      <c r="H31" s="104"/>
      <c r="I31" s="49"/>
      <c r="J31" s="29"/>
      <c r="K31" s="51"/>
      <c r="L31" s="37"/>
      <c r="M31" s="104"/>
      <c r="N31" s="49"/>
      <c r="O31" s="29">
        <v>19</v>
      </c>
      <c r="P31" s="51"/>
      <c r="Q31" s="37"/>
      <c r="R31" s="104"/>
      <c r="S31" s="49"/>
      <c r="T31" s="29">
        <v>39</v>
      </c>
      <c r="U31" s="51"/>
      <c r="V31" s="37"/>
      <c r="W31" s="104"/>
      <c r="X31" s="49"/>
      <c r="Y31" s="29"/>
      <c r="Z31" s="50"/>
      <c r="AA31" s="37"/>
      <c r="AB31" s="104"/>
      <c r="AC31" s="49"/>
      <c r="AD31" s="29"/>
      <c r="AE31" s="50"/>
      <c r="AF31" s="37"/>
      <c r="AG31" s="104"/>
      <c r="AH31" s="49"/>
    </row>
    <row r="32" spans="1:35" s="5" customFormat="1" ht="43.5" customHeight="1" x14ac:dyDescent="0.25">
      <c r="A32" s="44" t="s">
        <v>70</v>
      </c>
      <c r="B32" s="46" t="s">
        <v>71</v>
      </c>
      <c r="C32" s="30" t="s">
        <v>72</v>
      </c>
      <c r="D32" s="48" t="s">
        <v>7</v>
      </c>
      <c r="E32" s="26"/>
      <c r="F32" s="88">
        <f>IF(E33=0,0,(E32/E33))</f>
        <v>0</v>
      </c>
      <c r="G32" s="68" t="s">
        <v>20</v>
      </c>
      <c r="H32" s="92">
        <v>0.9</v>
      </c>
      <c r="I32" s="54">
        <f>IF(F32="vazio",0,IF(F32&gt;=90%,4,0))</f>
        <v>0</v>
      </c>
      <c r="J32" s="26"/>
      <c r="K32" s="88">
        <f>IF(J33=0,0,(J32/J33))</f>
        <v>0</v>
      </c>
      <c r="L32" s="68" t="s">
        <v>20</v>
      </c>
      <c r="M32" s="92">
        <v>0.9</v>
      </c>
      <c r="N32" s="54">
        <f>IF(K32="vazio",0,IF(K32&gt;=90%,4,0))</f>
        <v>0</v>
      </c>
      <c r="O32" s="26">
        <v>0</v>
      </c>
      <c r="P32" s="88">
        <f>IF(O33=0,1,(O32/O33))</f>
        <v>1</v>
      </c>
      <c r="Q32" s="68" t="s">
        <v>20</v>
      </c>
      <c r="R32" s="92">
        <v>0.9</v>
      </c>
      <c r="S32" s="54">
        <f>IF(P32="vazio",0,IF(P32&gt;=90%,4,0))</f>
        <v>4</v>
      </c>
      <c r="T32" s="26">
        <v>0</v>
      </c>
      <c r="U32" s="88">
        <f>IF(T33=0,1,(T32/T33))</f>
        <v>1</v>
      </c>
      <c r="V32" s="68" t="s">
        <v>20</v>
      </c>
      <c r="W32" s="92">
        <v>0.9</v>
      </c>
      <c r="X32" s="54">
        <f>IF(U32="vazio",0,IF(U32&gt;=90%,4,0))</f>
        <v>4</v>
      </c>
      <c r="Y32" s="26"/>
      <c r="Z32" s="88">
        <f>IF(Y33=0,0,(Y32/Y33))</f>
        <v>0</v>
      </c>
      <c r="AA32" s="68" t="s">
        <v>20</v>
      </c>
      <c r="AB32" s="92">
        <v>0.9</v>
      </c>
      <c r="AC32" s="54">
        <f>IF(Z32="vazio",0,IF(Z32&gt;=90%,4,0))</f>
        <v>0</v>
      </c>
      <c r="AD32" s="26"/>
      <c r="AE32" s="88">
        <f>IF(AD33=0,0,(AD32/AD33))</f>
        <v>0</v>
      </c>
      <c r="AF32" s="68" t="s">
        <v>20</v>
      </c>
      <c r="AG32" s="92">
        <v>0.9</v>
      </c>
      <c r="AH32" s="54">
        <f>IF(AE32="vazio",0,IF(AE32&gt;=90%,4,0))</f>
        <v>0</v>
      </c>
      <c r="AI32"/>
    </row>
    <row r="33" spans="1:38" s="5" customFormat="1" ht="47.25" customHeight="1" x14ac:dyDescent="0.25">
      <c r="A33" s="45"/>
      <c r="B33" s="47"/>
      <c r="C33" s="30" t="s">
        <v>73</v>
      </c>
      <c r="D33" s="48"/>
      <c r="E33" s="26"/>
      <c r="F33" s="88"/>
      <c r="G33" s="69"/>
      <c r="H33" s="93"/>
      <c r="I33" s="54"/>
      <c r="J33" s="26"/>
      <c r="K33" s="88"/>
      <c r="L33" s="69"/>
      <c r="M33" s="93"/>
      <c r="N33" s="54"/>
      <c r="O33" s="26">
        <v>0</v>
      </c>
      <c r="P33" s="88"/>
      <c r="Q33" s="69"/>
      <c r="R33" s="93"/>
      <c r="S33" s="54"/>
      <c r="T33" s="26">
        <v>0</v>
      </c>
      <c r="U33" s="88"/>
      <c r="V33" s="69"/>
      <c r="W33" s="93"/>
      <c r="X33" s="54"/>
      <c r="Y33" s="26"/>
      <c r="Z33" s="88"/>
      <c r="AA33" s="69"/>
      <c r="AB33" s="93"/>
      <c r="AC33" s="54"/>
      <c r="AD33" s="26"/>
      <c r="AE33" s="88"/>
      <c r="AF33" s="69"/>
      <c r="AG33" s="93"/>
      <c r="AH33" s="54"/>
      <c r="AI33"/>
    </row>
    <row r="34" spans="1:38" s="5" customFormat="1" ht="54" customHeight="1" x14ac:dyDescent="0.25">
      <c r="A34" s="39" t="s">
        <v>74</v>
      </c>
      <c r="B34" s="41" t="s">
        <v>75</v>
      </c>
      <c r="C34" s="31" t="s">
        <v>76</v>
      </c>
      <c r="D34" s="43" t="s">
        <v>7</v>
      </c>
      <c r="E34" s="28"/>
      <c r="F34" s="88">
        <f>IF(E35=0,0,(E34/E35))</f>
        <v>0</v>
      </c>
      <c r="G34" s="36" t="s">
        <v>20</v>
      </c>
      <c r="H34" s="90">
        <v>0.9</v>
      </c>
      <c r="I34" s="49">
        <f>IF(F34="vazio",0,IF(F34&gt;=90%,10,0))</f>
        <v>0</v>
      </c>
      <c r="J34" s="28"/>
      <c r="K34" s="88">
        <f>IF(J35=0,0,(J34/J35))</f>
        <v>0</v>
      </c>
      <c r="L34" s="36" t="s">
        <v>20</v>
      </c>
      <c r="M34" s="90">
        <v>0.9</v>
      </c>
      <c r="N34" s="49">
        <f>IF(K34="vazio",0,IF(K34&gt;=90%,10,0))</f>
        <v>0</v>
      </c>
      <c r="O34" s="28">
        <v>268</v>
      </c>
      <c r="P34" s="88">
        <f>IF(O35=0,0,(O34/O35))</f>
        <v>0.99260000000000004</v>
      </c>
      <c r="Q34" s="36" t="s">
        <v>20</v>
      </c>
      <c r="R34" s="90">
        <v>0.9</v>
      </c>
      <c r="S34" s="49">
        <f>IF(P34="vazio",0,IF(P34&gt;=90%,10,0))</f>
        <v>10</v>
      </c>
      <c r="T34" s="28">
        <v>522</v>
      </c>
      <c r="U34" s="88">
        <f>IF(T35=0,0,(T34/T35))</f>
        <v>0.9355</v>
      </c>
      <c r="V34" s="36" t="s">
        <v>20</v>
      </c>
      <c r="W34" s="90">
        <v>0.9</v>
      </c>
      <c r="X34" s="49">
        <f>IF(U34="vazio",0,IF(U34&gt;=90%,10,0))</f>
        <v>10</v>
      </c>
      <c r="Y34" s="28"/>
      <c r="Z34" s="88">
        <f>IF(Y35=0,0,(Y34/Y35))</f>
        <v>0</v>
      </c>
      <c r="AA34" s="36" t="s">
        <v>20</v>
      </c>
      <c r="AB34" s="90">
        <v>0.9</v>
      </c>
      <c r="AC34" s="49">
        <f>IF(Z34="vazio",0,IF(Z34&gt;=90%,10,0))</f>
        <v>0</v>
      </c>
      <c r="AD34" s="28"/>
      <c r="AE34" s="88">
        <f>IF(AD35=0,0,(AD34/AD35))</f>
        <v>0</v>
      </c>
      <c r="AF34" s="36" t="s">
        <v>20</v>
      </c>
      <c r="AG34" s="90">
        <v>0.9</v>
      </c>
      <c r="AH34" s="49">
        <f>IF(AE34="vazio",0,IF(AE34&gt;=90%,10,0))</f>
        <v>0</v>
      </c>
      <c r="AI34"/>
    </row>
    <row r="35" spans="1:38" s="5" customFormat="1" ht="47.25" customHeight="1" x14ac:dyDescent="0.25">
      <c r="A35" s="40"/>
      <c r="B35" s="42"/>
      <c r="C35" s="31" t="s">
        <v>77</v>
      </c>
      <c r="D35" s="43"/>
      <c r="E35" s="29"/>
      <c r="F35" s="88"/>
      <c r="G35" s="37"/>
      <c r="H35" s="91"/>
      <c r="I35" s="49"/>
      <c r="J35" s="29"/>
      <c r="K35" s="88"/>
      <c r="L35" s="37"/>
      <c r="M35" s="91"/>
      <c r="N35" s="49"/>
      <c r="O35" s="29">
        <v>270</v>
      </c>
      <c r="P35" s="88"/>
      <c r="Q35" s="37"/>
      <c r="R35" s="91"/>
      <c r="S35" s="49"/>
      <c r="T35" s="29">
        <v>558</v>
      </c>
      <c r="U35" s="88"/>
      <c r="V35" s="37"/>
      <c r="W35" s="91"/>
      <c r="X35" s="49"/>
      <c r="Y35" s="29"/>
      <c r="Z35" s="88"/>
      <c r="AA35" s="37"/>
      <c r="AB35" s="91"/>
      <c r="AC35" s="49"/>
      <c r="AD35" s="29"/>
      <c r="AE35" s="88"/>
      <c r="AF35" s="37"/>
      <c r="AG35" s="91"/>
      <c r="AH35" s="49"/>
      <c r="AI35"/>
    </row>
    <row r="36" spans="1:38" s="5" customFormat="1" ht="47.25" customHeight="1" x14ac:dyDescent="0.25">
      <c r="A36" s="44" t="s">
        <v>78</v>
      </c>
      <c r="B36" s="46" t="s">
        <v>79</v>
      </c>
      <c r="C36" s="30" t="s">
        <v>80</v>
      </c>
      <c r="D36" s="48" t="s">
        <v>7</v>
      </c>
      <c r="E36" s="26"/>
      <c r="F36" s="88">
        <f>IF(E37=0,0,(E36/E37))</f>
        <v>0</v>
      </c>
      <c r="G36" s="68" t="s">
        <v>82</v>
      </c>
      <c r="H36" s="92">
        <v>0.95</v>
      </c>
      <c r="I36" s="54">
        <f>IF(F36="vazio",0,IF(F36&gt;=95%,4,0))</f>
        <v>0</v>
      </c>
      <c r="J36" s="26"/>
      <c r="K36" s="88">
        <f>IF(J37=0,0,(J36/J37))</f>
        <v>0</v>
      </c>
      <c r="L36" s="68" t="s">
        <v>82</v>
      </c>
      <c r="M36" s="92">
        <v>0.95</v>
      </c>
      <c r="N36" s="54">
        <f>IF(K36="vazio",0,IF(K36&gt;=95%,4,0))</f>
        <v>0</v>
      </c>
      <c r="O36" s="26">
        <v>3312</v>
      </c>
      <c r="P36" s="88">
        <f>IF(O37=0,0,(O36/O37))</f>
        <v>1</v>
      </c>
      <c r="Q36" s="68" t="s">
        <v>82</v>
      </c>
      <c r="R36" s="92">
        <v>0.95</v>
      </c>
      <c r="S36" s="54">
        <f>IF(P36="vazio",0,IF(P36&gt;=95%,4,0))</f>
        <v>4</v>
      </c>
      <c r="T36" s="26">
        <v>6863</v>
      </c>
      <c r="U36" s="88">
        <f>IF(T37=0,0,(T36/T37))</f>
        <v>1</v>
      </c>
      <c r="V36" s="68" t="s">
        <v>82</v>
      </c>
      <c r="W36" s="92">
        <v>0.95</v>
      </c>
      <c r="X36" s="54">
        <f>IF(U36="vazio",0,IF(U36&gt;=95%,4,0))</f>
        <v>4</v>
      </c>
      <c r="Y36" s="26"/>
      <c r="Z36" s="88">
        <f>IF(Y37=0,0,(Y36/Y37))</f>
        <v>0</v>
      </c>
      <c r="AA36" s="68" t="s">
        <v>82</v>
      </c>
      <c r="AB36" s="92">
        <v>0.95</v>
      </c>
      <c r="AC36" s="54">
        <f>IF(Z36="vazio",0,IF(Z36&gt;=95%,4,0))</f>
        <v>0</v>
      </c>
      <c r="AD36" s="26"/>
      <c r="AE36" s="88">
        <f>IF(AD37=0,0,(AD36/AD37))</f>
        <v>0</v>
      </c>
      <c r="AF36" s="68" t="s">
        <v>82</v>
      </c>
      <c r="AG36" s="92">
        <v>0.95</v>
      </c>
      <c r="AH36" s="54">
        <f>IF(AE36="vazio",0,IF(AE36&gt;=95%,4,0))</f>
        <v>0</v>
      </c>
      <c r="AI36"/>
    </row>
    <row r="37" spans="1:38" s="5" customFormat="1" ht="47.25" customHeight="1" x14ac:dyDescent="0.25">
      <c r="A37" s="45"/>
      <c r="B37" s="47"/>
      <c r="C37" s="30" t="s">
        <v>81</v>
      </c>
      <c r="D37" s="48"/>
      <c r="E37" s="26"/>
      <c r="F37" s="88"/>
      <c r="G37" s="69"/>
      <c r="H37" s="93"/>
      <c r="I37" s="54"/>
      <c r="J37" s="26"/>
      <c r="K37" s="88"/>
      <c r="L37" s="69"/>
      <c r="M37" s="93"/>
      <c r="N37" s="54"/>
      <c r="O37" s="26">
        <v>3312</v>
      </c>
      <c r="P37" s="88"/>
      <c r="Q37" s="69"/>
      <c r="R37" s="93"/>
      <c r="S37" s="54"/>
      <c r="T37" s="26">
        <v>6863</v>
      </c>
      <c r="U37" s="88"/>
      <c r="V37" s="69"/>
      <c r="W37" s="93"/>
      <c r="X37" s="54"/>
      <c r="Y37" s="26"/>
      <c r="Z37" s="88"/>
      <c r="AA37" s="69"/>
      <c r="AB37" s="93"/>
      <c r="AC37" s="54"/>
      <c r="AD37" s="26"/>
      <c r="AE37" s="88"/>
      <c r="AF37" s="69"/>
      <c r="AG37" s="93"/>
      <c r="AH37" s="54"/>
      <c r="AI37"/>
    </row>
    <row r="38" spans="1:38" s="5" customFormat="1" ht="47.25" customHeight="1" x14ac:dyDescent="0.25">
      <c r="A38" s="39" t="s">
        <v>83</v>
      </c>
      <c r="B38" s="41" t="s">
        <v>84</v>
      </c>
      <c r="C38" s="31" t="s">
        <v>85</v>
      </c>
      <c r="D38" s="43" t="s">
        <v>7</v>
      </c>
      <c r="E38" s="28"/>
      <c r="F38" s="88">
        <f>IF(E39=0,0,(E38/E39))</f>
        <v>0</v>
      </c>
      <c r="G38" s="36" t="s">
        <v>87</v>
      </c>
      <c r="H38" s="90">
        <v>0.8</v>
      </c>
      <c r="I38" s="49">
        <f>IF(F38="vazio",0,IF(F38&gt;=80%,7,0))</f>
        <v>0</v>
      </c>
      <c r="J38" s="28"/>
      <c r="K38" s="88">
        <f>IF(J39=0,0,(J38/J39))</f>
        <v>0</v>
      </c>
      <c r="L38" s="36" t="s">
        <v>87</v>
      </c>
      <c r="M38" s="90">
        <v>0.8</v>
      </c>
      <c r="N38" s="49">
        <f>IF(K38="vazio",0,IF(K38&gt;=80%,7,0))</f>
        <v>0</v>
      </c>
      <c r="O38" s="28">
        <v>3</v>
      </c>
      <c r="P38" s="88">
        <f>IF(O39=0,0,(O38/O39))</f>
        <v>1</v>
      </c>
      <c r="Q38" s="36" t="s">
        <v>87</v>
      </c>
      <c r="R38" s="90">
        <v>0.8</v>
      </c>
      <c r="S38" s="49">
        <f>IF(P38="vazio",0,IF(P38&gt;=80%,7,0))</f>
        <v>7</v>
      </c>
      <c r="T38" s="28">
        <v>3</v>
      </c>
      <c r="U38" s="88">
        <f>IF(T39=0,0,(T38/T39))</f>
        <v>1</v>
      </c>
      <c r="V38" s="36" t="s">
        <v>87</v>
      </c>
      <c r="W38" s="90">
        <v>0.8</v>
      </c>
      <c r="X38" s="49">
        <f>IF(U38="vazio",0,IF(U38&gt;=80%,7,0))</f>
        <v>7</v>
      </c>
      <c r="Y38" s="28"/>
      <c r="Z38" s="88">
        <f>IF(Y39=0,0,(Y38/Y39))</f>
        <v>0</v>
      </c>
      <c r="AA38" s="36" t="s">
        <v>87</v>
      </c>
      <c r="AB38" s="90">
        <v>0.8</v>
      </c>
      <c r="AC38" s="49">
        <f>IF(Z38="vazio",0,IF(Z38&gt;=80%,7,0))</f>
        <v>0</v>
      </c>
      <c r="AD38" s="28"/>
      <c r="AE38" s="88">
        <f>IF(AD39=0,0,(AD38/AD39))</f>
        <v>0</v>
      </c>
      <c r="AF38" s="36" t="s">
        <v>87</v>
      </c>
      <c r="AG38" s="90">
        <v>0.8</v>
      </c>
      <c r="AH38" s="49">
        <f>IF(AE38="vazio",0,IF(AE38&gt;=80%,7,0))</f>
        <v>0</v>
      </c>
      <c r="AI38"/>
    </row>
    <row r="39" spans="1:38" s="5" customFormat="1" ht="47.25" customHeight="1" x14ac:dyDescent="0.25">
      <c r="A39" s="40"/>
      <c r="B39" s="42"/>
      <c r="C39" s="31" t="s">
        <v>86</v>
      </c>
      <c r="D39" s="43"/>
      <c r="E39" s="29"/>
      <c r="F39" s="88"/>
      <c r="G39" s="37"/>
      <c r="H39" s="91"/>
      <c r="I39" s="49"/>
      <c r="J39" s="29"/>
      <c r="K39" s="88"/>
      <c r="L39" s="37"/>
      <c r="M39" s="91"/>
      <c r="N39" s="49"/>
      <c r="O39" s="29">
        <v>3</v>
      </c>
      <c r="P39" s="88"/>
      <c r="Q39" s="37"/>
      <c r="R39" s="91"/>
      <c r="S39" s="49"/>
      <c r="T39" s="29">
        <v>3</v>
      </c>
      <c r="U39" s="88"/>
      <c r="V39" s="37"/>
      <c r="W39" s="91"/>
      <c r="X39" s="49"/>
      <c r="Y39" s="29"/>
      <c r="Z39" s="88"/>
      <c r="AA39" s="37"/>
      <c r="AB39" s="91"/>
      <c r="AC39" s="49"/>
      <c r="AD39" s="29"/>
      <c r="AE39" s="88"/>
      <c r="AF39" s="37"/>
      <c r="AG39" s="91"/>
      <c r="AH39" s="49"/>
      <c r="AI39"/>
    </row>
    <row r="40" spans="1:38" ht="28.5" customHeight="1" x14ac:dyDescent="0.25">
      <c r="A40" s="44" t="s">
        <v>88</v>
      </c>
      <c r="B40" s="46" t="s">
        <v>15</v>
      </c>
      <c r="C40" s="30" t="s">
        <v>89</v>
      </c>
      <c r="D40" s="48" t="s">
        <v>7</v>
      </c>
      <c r="E40" s="26"/>
      <c r="F40" s="88">
        <f>IF(E41=0,0,(E40/E41))</f>
        <v>0</v>
      </c>
      <c r="G40" s="68" t="s">
        <v>11</v>
      </c>
      <c r="H40" s="92">
        <v>0.9</v>
      </c>
      <c r="I40" s="54">
        <f>IF(F40="vazio",0,IF(F40&gt;=90%,4,0))</f>
        <v>0</v>
      </c>
      <c r="J40" s="26"/>
      <c r="K40" s="88">
        <f>IF(J41=0,0,(J40/J41))</f>
        <v>0</v>
      </c>
      <c r="L40" s="68" t="s">
        <v>11</v>
      </c>
      <c r="M40" s="92">
        <v>0.9</v>
      </c>
      <c r="N40" s="54">
        <f>IF(K40="vazio",0,IF(K40&gt;=90%,4,0))</f>
        <v>0</v>
      </c>
      <c r="O40" s="26">
        <v>3</v>
      </c>
      <c r="P40" s="88">
        <f>IF(O41=0,0,(O40/O41))</f>
        <v>1</v>
      </c>
      <c r="Q40" s="68" t="s">
        <v>11</v>
      </c>
      <c r="R40" s="92">
        <v>0.9</v>
      </c>
      <c r="S40" s="54">
        <f>IF(P40="vazio",0,IF(P40&gt;=90%,4,0))</f>
        <v>4</v>
      </c>
      <c r="T40" s="26">
        <v>2</v>
      </c>
      <c r="U40" s="88">
        <f>IF(T41=0,0,(T40/T41))</f>
        <v>1</v>
      </c>
      <c r="V40" s="68" t="s">
        <v>11</v>
      </c>
      <c r="W40" s="92">
        <v>0.9</v>
      </c>
      <c r="X40" s="54">
        <f>IF(U40="vazio",0,IF(U40&gt;=90%,4,0))</f>
        <v>4</v>
      </c>
      <c r="Y40" s="26"/>
      <c r="Z40" s="88">
        <f>IF(Y41=0,0,(Y40/Y41))</f>
        <v>0</v>
      </c>
      <c r="AA40" s="68" t="s">
        <v>11</v>
      </c>
      <c r="AB40" s="92">
        <v>0.9</v>
      </c>
      <c r="AC40" s="54">
        <f>IF(Z40="vazio",0,IF(Z40&gt;=90%,4,0))</f>
        <v>0</v>
      </c>
      <c r="AD40" s="26"/>
      <c r="AE40" s="88">
        <f>IF(AD41=0,0,(AD40/AD41))</f>
        <v>0</v>
      </c>
      <c r="AF40" s="68" t="s">
        <v>11</v>
      </c>
      <c r="AG40" s="92">
        <v>0.9</v>
      </c>
      <c r="AH40" s="54">
        <f>IF(AE40="vazio",0,IF(AE40&gt;=90%,4,0))</f>
        <v>0</v>
      </c>
    </row>
    <row r="41" spans="1:38" ht="24" customHeight="1" x14ac:dyDescent="0.25">
      <c r="A41" s="45"/>
      <c r="B41" s="47"/>
      <c r="C41" s="30" t="s">
        <v>90</v>
      </c>
      <c r="D41" s="48"/>
      <c r="E41" s="26"/>
      <c r="F41" s="88"/>
      <c r="G41" s="69"/>
      <c r="H41" s="93"/>
      <c r="I41" s="54"/>
      <c r="J41" s="26"/>
      <c r="K41" s="88"/>
      <c r="L41" s="69"/>
      <c r="M41" s="93"/>
      <c r="N41" s="54"/>
      <c r="O41" s="26">
        <v>3</v>
      </c>
      <c r="P41" s="88"/>
      <c r="Q41" s="69"/>
      <c r="R41" s="93"/>
      <c r="S41" s="54"/>
      <c r="T41" s="26">
        <v>2</v>
      </c>
      <c r="U41" s="88"/>
      <c r="V41" s="69"/>
      <c r="W41" s="93"/>
      <c r="X41" s="54"/>
      <c r="Y41" s="26"/>
      <c r="Z41" s="88"/>
      <c r="AA41" s="69"/>
      <c r="AB41" s="93"/>
      <c r="AC41" s="54"/>
      <c r="AD41" s="26"/>
      <c r="AE41" s="88"/>
      <c r="AF41" s="69"/>
      <c r="AG41" s="93"/>
      <c r="AH41" s="54"/>
    </row>
    <row r="42" spans="1:38" x14ac:dyDescent="0.25">
      <c r="A42" s="14"/>
      <c r="B42" s="14"/>
      <c r="C42" s="14"/>
      <c r="D42" s="14"/>
      <c r="E42" s="38" t="s">
        <v>4</v>
      </c>
      <c r="F42" s="38"/>
      <c r="G42" s="38"/>
      <c r="H42" s="21"/>
      <c r="I42" s="16" t="e">
        <f>SUM(I10:I41)</f>
        <v>#DIV/0!</v>
      </c>
      <c r="J42" s="38" t="s">
        <v>4</v>
      </c>
      <c r="K42" s="38"/>
      <c r="L42" s="38"/>
      <c r="M42" s="21"/>
      <c r="N42" s="16" t="e">
        <f>SUM(N10:N41)</f>
        <v>#DIV/0!</v>
      </c>
      <c r="O42" s="38" t="s">
        <v>4</v>
      </c>
      <c r="P42" s="38"/>
      <c r="Q42" s="38"/>
      <c r="R42" s="21"/>
      <c r="S42" s="16">
        <f>SUM(S10:S41)</f>
        <v>96</v>
      </c>
      <c r="T42" s="38" t="s">
        <v>4</v>
      </c>
      <c r="U42" s="38"/>
      <c r="V42" s="38"/>
      <c r="W42" s="21"/>
      <c r="X42" s="16">
        <f>SUM(X10:X41)</f>
        <v>100</v>
      </c>
      <c r="Y42" s="38" t="s">
        <v>4</v>
      </c>
      <c r="Z42" s="38"/>
      <c r="AA42" s="38"/>
      <c r="AB42" s="21"/>
      <c r="AC42" s="16" t="e">
        <f>SUM(AC10:AC41)</f>
        <v>#DIV/0!</v>
      </c>
      <c r="AD42" s="38" t="s">
        <v>4</v>
      </c>
      <c r="AE42" s="38"/>
      <c r="AF42" s="38"/>
      <c r="AG42" s="21"/>
      <c r="AH42" s="16" t="e">
        <f>SUM(AH10:AH41)</f>
        <v>#DIV/0!</v>
      </c>
      <c r="AL42"/>
    </row>
    <row r="43" spans="1:38" x14ac:dyDescent="0.25">
      <c r="A43" s="14"/>
      <c r="B43" s="14"/>
      <c r="C43" s="14"/>
      <c r="D43" s="14"/>
      <c r="E43" s="33" t="s">
        <v>5</v>
      </c>
      <c r="F43" s="34" t="s">
        <v>5</v>
      </c>
      <c r="G43" s="34"/>
      <c r="H43" s="22"/>
      <c r="I43" s="9" t="e">
        <f>IF(I42=0,"vazio",IF(I42&lt;=69,"C",IF(I42&lt;90,"B","A")))</f>
        <v>#DIV/0!</v>
      </c>
      <c r="J43" s="35" t="s">
        <v>5</v>
      </c>
      <c r="K43" s="35"/>
      <c r="L43" s="35"/>
      <c r="M43" s="15"/>
      <c r="N43" s="9" t="e">
        <f>IF(N42=0,"vazio",IF(N42&lt;=69,"C",IF(N42&lt;90,"B","A")))</f>
        <v>#DIV/0!</v>
      </c>
      <c r="O43" s="35" t="s">
        <v>5</v>
      </c>
      <c r="P43" s="35"/>
      <c r="Q43" s="35"/>
      <c r="R43" s="35"/>
      <c r="S43" s="9" t="str">
        <f>IF(S42=0,"vazio",IF(S42&lt;=69,"C",IF(S42&lt;90,"B","A")))</f>
        <v>A</v>
      </c>
      <c r="T43" s="35" t="s">
        <v>5</v>
      </c>
      <c r="U43" s="35"/>
      <c r="V43" s="35"/>
      <c r="W43" s="15"/>
      <c r="X43" s="9" t="str">
        <f>IF(X42=0,"vazio",IF(X42&lt;=69,"C",IF(X42&lt;90,"B","A")))</f>
        <v>A</v>
      </c>
      <c r="Y43" s="35" t="s">
        <v>5</v>
      </c>
      <c r="Z43" s="35"/>
      <c r="AA43" s="35"/>
      <c r="AB43" s="15"/>
      <c r="AC43" s="9" t="e">
        <f>IF(AC42=0,"vazio",IF(AC42&lt;=69,"C",IF(AC42&lt;90,"B","A")))</f>
        <v>#DIV/0!</v>
      </c>
      <c r="AD43" s="35" t="s">
        <v>5</v>
      </c>
      <c r="AE43" s="35"/>
      <c r="AF43" s="35"/>
      <c r="AG43" s="15"/>
      <c r="AH43" s="9" t="e">
        <f>IF(AH42=0,"vazio",IF(AH42&lt;=69,"C",IF(AH42&lt;90,"B","A")))</f>
        <v>#DIV/0!</v>
      </c>
      <c r="AL43"/>
    </row>
  </sheetData>
  <mergeCells count="456">
    <mergeCell ref="AB30:AB31"/>
    <mergeCell ref="AC30:AC31"/>
    <mergeCell ref="AE30:AE31"/>
    <mergeCell ref="AF30:AF31"/>
    <mergeCell ref="AG30:AG31"/>
    <mergeCell ref="AH30:AH31"/>
    <mergeCell ref="U30:U31"/>
    <mergeCell ref="V30:V31"/>
    <mergeCell ref="W30:W31"/>
    <mergeCell ref="X30:X31"/>
    <mergeCell ref="Z30:Z31"/>
    <mergeCell ref="AA30:AA31"/>
    <mergeCell ref="M30:M31"/>
    <mergeCell ref="N30:N31"/>
    <mergeCell ref="P30:P31"/>
    <mergeCell ref="Q30:Q31"/>
    <mergeCell ref="R30:R31"/>
    <mergeCell ref="S30:S31"/>
    <mergeCell ref="AH28:AH29"/>
    <mergeCell ref="A30:A31"/>
    <mergeCell ref="B30:B31"/>
    <mergeCell ref="D30:D31"/>
    <mergeCell ref="F30:F31"/>
    <mergeCell ref="G30:G31"/>
    <mergeCell ref="H30:H31"/>
    <mergeCell ref="I30:I31"/>
    <mergeCell ref="K30:K31"/>
    <mergeCell ref="L30:L31"/>
    <mergeCell ref="AA28:AA29"/>
    <mergeCell ref="AB28:AB29"/>
    <mergeCell ref="AC28:AC29"/>
    <mergeCell ref="AE28:AE29"/>
    <mergeCell ref="AF28:AF29"/>
    <mergeCell ref="AG28:AG29"/>
    <mergeCell ref="S28:S29"/>
    <mergeCell ref="U28:U29"/>
    <mergeCell ref="V28:V29"/>
    <mergeCell ref="W28:W29"/>
    <mergeCell ref="X28:X29"/>
    <mergeCell ref="Z28:Z29"/>
    <mergeCell ref="L28:L29"/>
    <mergeCell ref="M28:M29"/>
    <mergeCell ref="N28:N29"/>
    <mergeCell ref="P28:P29"/>
    <mergeCell ref="Q28:Q29"/>
    <mergeCell ref="R28:R29"/>
    <mergeCell ref="AG26:AG27"/>
    <mergeCell ref="AH26:AH27"/>
    <mergeCell ref="A28:A29"/>
    <mergeCell ref="B28:B29"/>
    <mergeCell ref="D28:D29"/>
    <mergeCell ref="F28:F29"/>
    <mergeCell ref="G28:G29"/>
    <mergeCell ref="H28:H29"/>
    <mergeCell ref="I28:I29"/>
    <mergeCell ref="K28:K29"/>
    <mergeCell ref="Z26:Z27"/>
    <mergeCell ref="AA26:AA27"/>
    <mergeCell ref="AB26:AB27"/>
    <mergeCell ref="AC26:AC27"/>
    <mergeCell ref="AE26:AE27"/>
    <mergeCell ref="AF26:AF27"/>
    <mergeCell ref="R26:R27"/>
    <mergeCell ref="S26:S27"/>
    <mergeCell ref="U26:U27"/>
    <mergeCell ref="V26:V27"/>
    <mergeCell ref="W26:W27"/>
    <mergeCell ref="X26:X27"/>
    <mergeCell ref="K26:K27"/>
    <mergeCell ref="L26:L27"/>
    <mergeCell ref="M26:M27"/>
    <mergeCell ref="N26:N27"/>
    <mergeCell ref="P26:P27"/>
    <mergeCell ref="Q26:Q27"/>
    <mergeCell ref="AF24:AF25"/>
    <mergeCell ref="AG24:AG25"/>
    <mergeCell ref="AH24:AH25"/>
    <mergeCell ref="A26:A27"/>
    <mergeCell ref="B26:B27"/>
    <mergeCell ref="D26:D27"/>
    <mergeCell ref="F26:F27"/>
    <mergeCell ref="G26:G27"/>
    <mergeCell ref="H26:H27"/>
    <mergeCell ref="I26:I27"/>
    <mergeCell ref="X24:X25"/>
    <mergeCell ref="Z24:Z25"/>
    <mergeCell ref="AA24:AA25"/>
    <mergeCell ref="AB24:AB25"/>
    <mergeCell ref="AC24:AC25"/>
    <mergeCell ref="AE24:AE25"/>
    <mergeCell ref="Q24:Q25"/>
    <mergeCell ref="R24:R25"/>
    <mergeCell ref="S24:S25"/>
    <mergeCell ref="U24:U25"/>
    <mergeCell ref="V24:V25"/>
    <mergeCell ref="W24:W25"/>
    <mergeCell ref="I24:I25"/>
    <mergeCell ref="K24:K25"/>
    <mergeCell ref="L24:L25"/>
    <mergeCell ref="M24:M25"/>
    <mergeCell ref="N24:N25"/>
    <mergeCell ref="P24:P25"/>
    <mergeCell ref="A24:A25"/>
    <mergeCell ref="B24:B25"/>
    <mergeCell ref="D24:D25"/>
    <mergeCell ref="F24:F25"/>
    <mergeCell ref="G24:G25"/>
    <mergeCell ref="H24:H25"/>
    <mergeCell ref="AB22:AB23"/>
    <mergeCell ref="AC22:AC23"/>
    <mergeCell ref="AE22:AE23"/>
    <mergeCell ref="AF22:AF23"/>
    <mergeCell ref="AG22:AG23"/>
    <mergeCell ref="AH22:AH23"/>
    <mergeCell ref="U22:U23"/>
    <mergeCell ref="V22:V23"/>
    <mergeCell ref="W22:W23"/>
    <mergeCell ref="X22:X23"/>
    <mergeCell ref="Z22:Z23"/>
    <mergeCell ref="AA22:AA23"/>
    <mergeCell ref="M22:M23"/>
    <mergeCell ref="N22:N23"/>
    <mergeCell ref="P22:P23"/>
    <mergeCell ref="Q22:Q23"/>
    <mergeCell ref="R22:R23"/>
    <mergeCell ref="S22:S23"/>
    <mergeCell ref="AH20:AH21"/>
    <mergeCell ref="A22:A23"/>
    <mergeCell ref="B22:B23"/>
    <mergeCell ref="D22:D23"/>
    <mergeCell ref="F22:F23"/>
    <mergeCell ref="G22:G23"/>
    <mergeCell ref="H22:H23"/>
    <mergeCell ref="I22:I23"/>
    <mergeCell ref="K22:K23"/>
    <mergeCell ref="L22:L23"/>
    <mergeCell ref="AA20:AA21"/>
    <mergeCell ref="AB20:AB21"/>
    <mergeCell ref="AC20:AC21"/>
    <mergeCell ref="AE20:AE21"/>
    <mergeCell ref="AF20:AF21"/>
    <mergeCell ref="AG20:AG21"/>
    <mergeCell ref="S20:S21"/>
    <mergeCell ref="U20:U21"/>
    <mergeCell ref="AF18:AF19"/>
    <mergeCell ref="R18:R19"/>
    <mergeCell ref="S18:S19"/>
    <mergeCell ref="U18:U19"/>
    <mergeCell ref="V18:V19"/>
    <mergeCell ref="W18:W19"/>
    <mergeCell ref="X18:X19"/>
    <mergeCell ref="K18:K19"/>
    <mergeCell ref="L18:L19"/>
    <mergeCell ref="A20:A21"/>
    <mergeCell ref="B20:B21"/>
    <mergeCell ref="D20:D21"/>
    <mergeCell ref="F20:F21"/>
    <mergeCell ref="G20:G21"/>
    <mergeCell ref="H20:H21"/>
    <mergeCell ref="I20:I21"/>
    <mergeCell ref="K20:K21"/>
    <mergeCell ref="Z18:Z19"/>
    <mergeCell ref="V20:V21"/>
    <mergeCell ref="W20:W21"/>
    <mergeCell ref="X20:X21"/>
    <mergeCell ref="Z20:Z21"/>
    <mergeCell ref="L20:L21"/>
    <mergeCell ref="M20:M21"/>
    <mergeCell ref="N20:N21"/>
    <mergeCell ref="P20:P21"/>
    <mergeCell ref="Q20:Q21"/>
    <mergeCell ref="R20:R21"/>
    <mergeCell ref="AF16:AF17"/>
    <mergeCell ref="AG16:AG17"/>
    <mergeCell ref="AH16:AH17"/>
    <mergeCell ref="A18:A19"/>
    <mergeCell ref="B18:B19"/>
    <mergeCell ref="D18:D19"/>
    <mergeCell ref="F18:F19"/>
    <mergeCell ref="G18:G19"/>
    <mergeCell ref="H18:H19"/>
    <mergeCell ref="I18:I19"/>
    <mergeCell ref="X16:X17"/>
    <mergeCell ref="Z16:Z17"/>
    <mergeCell ref="AA16:AA17"/>
    <mergeCell ref="AB16:AB17"/>
    <mergeCell ref="AC16:AC17"/>
    <mergeCell ref="AE16:AE17"/>
    <mergeCell ref="Q16:Q17"/>
    <mergeCell ref="R16:R17"/>
    <mergeCell ref="S16:S17"/>
    <mergeCell ref="U16:U17"/>
    <mergeCell ref="AG18:AG19"/>
    <mergeCell ref="AH18:AH19"/>
    <mergeCell ref="AA18:AA19"/>
    <mergeCell ref="AB18:AB19"/>
    <mergeCell ref="L16:L17"/>
    <mergeCell ref="M16:M17"/>
    <mergeCell ref="N16:N17"/>
    <mergeCell ref="P16:P17"/>
    <mergeCell ref="AE14:AE15"/>
    <mergeCell ref="P14:P15"/>
    <mergeCell ref="Q14:Q15"/>
    <mergeCell ref="R14:R15"/>
    <mergeCell ref="M18:M19"/>
    <mergeCell ref="N18:N19"/>
    <mergeCell ref="P18:P19"/>
    <mergeCell ref="Q18:Q19"/>
    <mergeCell ref="AC18:AC19"/>
    <mergeCell ref="AE18:AE19"/>
    <mergeCell ref="AF14:AF15"/>
    <mergeCell ref="AG14:AG15"/>
    <mergeCell ref="AH14:AH15"/>
    <mergeCell ref="A16:A17"/>
    <mergeCell ref="B16:B17"/>
    <mergeCell ref="D16:D17"/>
    <mergeCell ref="F16:F17"/>
    <mergeCell ref="G16:G17"/>
    <mergeCell ref="H16:H17"/>
    <mergeCell ref="Z14:Z15"/>
    <mergeCell ref="AA14:AA15"/>
    <mergeCell ref="AB14:AB15"/>
    <mergeCell ref="AC14:AC15"/>
    <mergeCell ref="S14:S15"/>
    <mergeCell ref="U14:U15"/>
    <mergeCell ref="V14:V15"/>
    <mergeCell ref="W14:W15"/>
    <mergeCell ref="X14:X15"/>
    <mergeCell ref="M14:M15"/>
    <mergeCell ref="N14:N15"/>
    <mergeCell ref="V16:V17"/>
    <mergeCell ref="W16:W17"/>
    <mergeCell ref="I16:I17"/>
    <mergeCell ref="K16:K17"/>
    <mergeCell ref="G14:G15"/>
    <mergeCell ref="H14:H15"/>
    <mergeCell ref="I14:I15"/>
    <mergeCell ref="K14:K15"/>
    <mergeCell ref="L14:L15"/>
    <mergeCell ref="A14:A15"/>
    <mergeCell ref="B14:B15"/>
    <mergeCell ref="D14:D15"/>
    <mergeCell ref="F14:F15"/>
    <mergeCell ref="AB12:AB13"/>
    <mergeCell ref="AC12:AC13"/>
    <mergeCell ref="AE12:AE13"/>
    <mergeCell ref="AF12:AF13"/>
    <mergeCell ref="AG12:AG13"/>
    <mergeCell ref="AH12:AH13"/>
    <mergeCell ref="U12:U13"/>
    <mergeCell ref="V12:V13"/>
    <mergeCell ref="W12:W13"/>
    <mergeCell ref="X12:X13"/>
    <mergeCell ref="Z12:Z13"/>
    <mergeCell ref="AA12:AA13"/>
    <mergeCell ref="M12:M13"/>
    <mergeCell ref="N12:N13"/>
    <mergeCell ref="P12:P13"/>
    <mergeCell ref="Q12:Q13"/>
    <mergeCell ref="R12:R13"/>
    <mergeCell ref="S12:S13"/>
    <mergeCell ref="AH10:AH11"/>
    <mergeCell ref="A12:A13"/>
    <mergeCell ref="B12:B13"/>
    <mergeCell ref="D12:D13"/>
    <mergeCell ref="F12:F13"/>
    <mergeCell ref="G12:G13"/>
    <mergeCell ref="H12:H13"/>
    <mergeCell ref="I12:I13"/>
    <mergeCell ref="K12:K13"/>
    <mergeCell ref="L12:L13"/>
    <mergeCell ref="AA10:AA11"/>
    <mergeCell ref="AB10:AB11"/>
    <mergeCell ref="AC10:AC11"/>
    <mergeCell ref="AE10:AE11"/>
    <mergeCell ref="AF10:AF11"/>
    <mergeCell ref="AG10:AG11"/>
    <mergeCell ref="S10:S11"/>
    <mergeCell ref="U10:U11"/>
    <mergeCell ref="W10:W11"/>
    <mergeCell ref="X10:X11"/>
    <mergeCell ref="Z10:Z11"/>
    <mergeCell ref="L10:L11"/>
    <mergeCell ref="M10:M11"/>
    <mergeCell ref="N10:N11"/>
    <mergeCell ref="P10:P11"/>
    <mergeCell ref="Q10:Q11"/>
    <mergeCell ref="R10:R11"/>
    <mergeCell ref="X32:X33"/>
    <mergeCell ref="Z32:Z33"/>
    <mergeCell ref="AA32:AA33"/>
    <mergeCell ref="A2:AH2"/>
    <mergeCell ref="A3:AH3"/>
    <mergeCell ref="A5:AH5"/>
    <mergeCell ref="A6:AH6"/>
    <mergeCell ref="A7:AH7"/>
    <mergeCell ref="A8:B9"/>
    <mergeCell ref="E8:I8"/>
    <mergeCell ref="J8:N8"/>
    <mergeCell ref="O8:S8"/>
    <mergeCell ref="T8:X8"/>
    <mergeCell ref="Y8:AC8"/>
    <mergeCell ref="AD8:AH8"/>
    <mergeCell ref="A10:A11"/>
    <mergeCell ref="B10:B11"/>
    <mergeCell ref="D10:D11"/>
    <mergeCell ref="F10:F11"/>
    <mergeCell ref="G10:G11"/>
    <mergeCell ref="H10:H11"/>
    <mergeCell ref="I10:I11"/>
    <mergeCell ref="K10:K11"/>
    <mergeCell ref="V10:V11"/>
    <mergeCell ref="M32:M33"/>
    <mergeCell ref="N32:N33"/>
    <mergeCell ref="P32:P33"/>
    <mergeCell ref="Q32:Q33"/>
    <mergeCell ref="R32:R33"/>
    <mergeCell ref="S32:S33"/>
    <mergeCell ref="U32:U33"/>
    <mergeCell ref="V32:V33"/>
    <mergeCell ref="W32:W33"/>
    <mergeCell ref="A32:A33"/>
    <mergeCell ref="B32:B33"/>
    <mergeCell ref="D32:D33"/>
    <mergeCell ref="F32:F33"/>
    <mergeCell ref="G32:G33"/>
    <mergeCell ref="H32:H33"/>
    <mergeCell ref="I32:I33"/>
    <mergeCell ref="K32:K33"/>
    <mergeCell ref="L32:L33"/>
    <mergeCell ref="AB32:AB33"/>
    <mergeCell ref="AC32:AC33"/>
    <mergeCell ref="AE32:AE33"/>
    <mergeCell ref="AF32:AF33"/>
    <mergeCell ref="AG32:AG33"/>
    <mergeCell ref="AH32:AH33"/>
    <mergeCell ref="A34:A35"/>
    <mergeCell ref="B34:B35"/>
    <mergeCell ref="D34:D35"/>
    <mergeCell ref="F34:F35"/>
    <mergeCell ref="G34:G35"/>
    <mergeCell ref="H34:H35"/>
    <mergeCell ref="I34:I35"/>
    <mergeCell ref="K34:K35"/>
    <mergeCell ref="L34:L35"/>
    <mergeCell ref="M34:M35"/>
    <mergeCell ref="N34:N35"/>
    <mergeCell ref="P34:P35"/>
    <mergeCell ref="Q34:Q35"/>
    <mergeCell ref="R34:R35"/>
    <mergeCell ref="S34:S35"/>
    <mergeCell ref="U34:U35"/>
    <mergeCell ref="V34:V35"/>
    <mergeCell ref="W34:W35"/>
    <mergeCell ref="X34:X35"/>
    <mergeCell ref="Z34:Z35"/>
    <mergeCell ref="AA34:AA35"/>
    <mergeCell ref="AB34:AB35"/>
    <mergeCell ref="AC34:AC35"/>
    <mergeCell ref="AE34:AE35"/>
    <mergeCell ref="AF34:AF35"/>
    <mergeCell ref="AG34:AG35"/>
    <mergeCell ref="AH34:AH35"/>
    <mergeCell ref="A36:A37"/>
    <mergeCell ref="B36:B37"/>
    <mergeCell ref="D36:D37"/>
    <mergeCell ref="F36:F37"/>
    <mergeCell ref="G36:G37"/>
    <mergeCell ref="H36:H37"/>
    <mergeCell ref="I36:I37"/>
    <mergeCell ref="K36:K37"/>
    <mergeCell ref="L36:L37"/>
    <mergeCell ref="M36:M37"/>
    <mergeCell ref="N36:N37"/>
    <mergeCell ref="P36:P37"/>
    <mergeCell ref="Q36:Q37"/>
    <mergeCell ref="R36:R37"/>
    <mergeCell ref="S36:S37"/>
    <mergeCell ref="U36:U37"/>
    <mergeCell ref="V36:V37"/>
    <mergeCell ref="W36:W37"/>
    <mergeCell ref="X36:X37"/>
    <mergeCell ref="Z36:Z37"/>
    <mergeCell ref="AA36:AA37"/>
    <mergeCell ref="AB36:AB37"/>
    <mergeCell ref="AC36:AC37"/>
    <mergeCell ref="AE36:AE37"/>
    <mergeCell ref="AF36:AF37"/>
    <mergeCell ref="AG36:AG37"/>
    <mergeCell ref="AH36:AH37"/>
    <mergeCell ref="A38:A39"/>
    <mergeCell ref="B38:B39"/>
    <mergeCell ref="D38:D39"/>
    <mergeCell ref="F38:F39"/>
    <mergeCell ref="G38:G39"/>
    <mergeCell ref="H38:H39"/>
    <mergeCell ref="I38:I39"/>
    <mergeCell ref="K38:K39"/>
    <mergeCell ref="L38:L39"/>
    <mergeCell ref="M38:M39"/>
    <mergeCell ref="N38:N39"/>
    <mergeCell ref="P38:P39"/>
    <mergeCell ref="Q38:Q39"/>
    <mergeCell ref="R38:R39"/>
    <mergeCell ref="S38:S39"/>
    <mergeCell ref="U38:U39"/>
    <mergeCell ref="V38:V39"/>
    <mergeCell ref="W38:W39"/>
    <mergeCell ref="X38:X39"/>
    <mergeCell ref="Z38:Z39"/>
    <mergeCell ref="AA38:AA39"/>
    <mergeCell ref="AB38:AB39"/>
    <mergeCell ref="AC38:AC39"/>
    <mergeCell ref="AE38:AE39"/>
    <mergeCell ref="AF38:AF39"/>
    <mergeCell ref="AG38:AG39"/>
    <mergeCell ref="AH38:AH39"/>
    <mergeCell ref="A40:A41"/>
    <mergeCell ref="B40:B41"/>
    <mergeCell ref="D40:D41"/>
    <mergeCell ref="F40:F41"/>
    <mergeCell ref="G40:G41"/>
    <mergeCell ref="H40:H41"/>
    <mergeCell ref="I40:I41"/>
    <mergeCell ref="K40:K41"/>
    <mergeCell ref="L40:L41"/>
    <mergeCell ref="M40:M41"/>
    <mergeCell ref="N40:N41"/>
    <mergeCell ref="P40:P41"/>
    <mergeCell ref="Q40:Q41"/>
    <mergeCell ref="R40:R41"/>
    <mergeCell ref="S40:S41"/>
    <mergeCell ref="U40:U41"/>
    <mergeCell ref="V40:V41"/>
    <mergeCell ref="W40:W41"/>
    <mergeCell ref="X40:X41"/>
    <mergeCell ref="Z40:Z41"/>
    <mergeCell ref="AA40:AA41"/>
    <mergeCell ref="AB40:AB41"/>
    <mergeCell ref="AC40:AC41"/>
    <mergeCell ref="AE40:AE41"/>
    <mergeCell ref="AF40:AF41"/>
    <mergeCell ref="AG40:AG41"/>
    <mergeCell ref="AH40:AH41"/>
    <mergeCell ref="E42:G42"/>
    <mergeCell ref="J42:L42"/>
    <mergeCell ref="O42:Q42"/>
    <mergeCell ref="T42:V42"/>
    <mergeCell ref="Y42:AA42"/>
    <mergeCell ref="AD42:AF42"/>
    <mergeCell ref="E43:G43"/>
    <mergeCell ref="J43:L43"/>
    <mergeCell ref="O43:R43"/>
    <mergeCell ref="T43:V43"/>
    <mergeCell ref="Y43:AA43"/>
    <mergeCell ref="AD43:AF43"/>
  </mergeCells>
  <printOptions horizontalCentered="1"/>
  <pageMargins left="0.25" right="0.25" top="0.75" bottom="0.75" header="0.3" footer="0.3"/>
  <pageSetup paperSize="9" scale="39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Qualitativas 2o. Semestre UPAh</vt:lpstr>
      <vt:lpstr>'Qualitativas 2o. Semestre UPAh'!Titulos_de_impressao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2021-11-10T14:51:21Z</cp:lastPrinted>
  <dcterms:created xsi:type="dcterms:W3CDTF">2015-02-26T01:02:49Z</dcterms:created>
  <dcterms:modified xsi:type="dcterms:W3CDTF">2021-11-10T14:52:38Z</dcterms:modified>
</cp:coreProperties>
</file>